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EA6A097C-6EBA-4BD3-AFF3-7710CFF6B76E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V31" i="1" s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Q40" i="1" l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<sst xmlns="http://schemas.openxmlformats.org/spreadsheetml/2006/main" count="176" uniqueCount="113">
  <si>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</si>
  <si>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</si>
  <si>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</si>
  <si>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</si>
  <si>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</si>
  <si>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</si>
  <si>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</si>
  <si>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</si>
  <si>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</si>
  <si>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</si>
  <si>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</si>
  <si>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</si>
  <si>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</si>
  <si>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</si>
  <si>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</si>
  <si>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</si>
  <si>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</si>
  <si>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</si>
  <si>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</si>
  <si>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</si>
  <si>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</si>
  <si>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</si>
  <si>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</si>
  <si>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</si>
  <si>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</si>
  <si>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</si>
  <si>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</si>
  <si>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</si>
  <si>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</si>
  <si>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</si>
  <si>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</si>
  <si>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</si>
  <si>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</si>
  <si>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</si>
  <si>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</si>
  <si>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</si>
  <si>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</si>
  <si>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</si>
  <si>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</si>
  <si>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</si>
  <si>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</si>
  <si>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</si>
  <si>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</si>
  <si>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</si>
  <si>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</si>
  <si>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</si>
  <si>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</si>
  <si>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</si>
  <si>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</si>
  <si>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</si>
  <si>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</si>
  <si>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</si>
  <si>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</si>
  <si>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</si>
  <si>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</si>
  <si>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</si>
  <si>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</si>
  <si>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</si>
  <si>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</si>
  <si>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</si>
  <si>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</si>
  <si>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</si>
  <si>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</si>
  <si>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</si>
  <si>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</si>
  <si>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</si>
  <si>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</si>
  <si>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</si>
  <si>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</si>
  <si>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</si>
  <si>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</si>
  <si>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</si>
  <si>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</si>
  <si>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</si>
  <si>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</si>
  <si>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</si>
  <si>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</si>
  <si>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</si>
  <si>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</si>
  <si>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</si>
  <si>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</si>
  <si>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</si>
  <si>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</si>
  <si>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</si>
  <si>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</si>
  <si>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</si>
  <si>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</si>
  <si>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</si>
  <si>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</si>
  <si>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</si>
  <si>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</si>
  <si>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</si>
  <si>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</si>
  <si>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</si>
  <si>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</si>
  <si>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</si>
  <si>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</si>
  <si>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</si>
  <si>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</si>
  <si>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</si>
  <si>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</si>
  <si>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</si>
  <si>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</si>
  <si>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</si>
  <si>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</si>
  <si>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</si>
  <si>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</si>
  <si>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</si>
  <si>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</si>
  <si>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</si>
  <si>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</si>
  <si>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</si>
  <si>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SETBGPAW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</si>
</sst>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workbookViewId="0">
      <selection activeCell="B5" sqref="B5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03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04" customWidth="1"/>
    <col min="12" max="12" width="16.6640625" style="305" customWidth="1"/>
    <col min="13" max="13" width="18.33203125" style="13" customWidth="1"/>
    <col min="14" max="14" width="15.5546875" style="305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06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307" t="s">
        <v>29</v>
      </c>
      <c r="P9" s="308"/>
      <c r="Q9" s="309"/>
      <c r="V9" s="48"/>
    </row>
    <row r="10" spans="1:217" s="69" customFormat="1" ht="12.75" customHeight="1">
      <c r="A10" s="56" t="s">
        <v>30</v>
      </c>
      <c r="B10" s="57"/>
      <c r="C10" s="58"/>
      <c r="D10" s="59" t="s">
        <v>31</v>
      </c>
      <c r="E10" s="59" t="s">
        <v>32</v>
      </c>
      <c r="F10" s="60" t="s">
        <v>33</v>
      </c>
      <c r="G10" s="61" t="s">
        <v>34</v>
      </c>
      <c r="H10" s="62" t="s">
        <v>35</v>
      </c>
      <c r="I10" s="61" t="s">
        <v>36</v>
      </c>
      <c r="J10" s="61" t="s">
        <v>37</v>
      </c>
      <c r="K10" s="63"/>
      <c r="L10" s="64" t="s">
        <v>38</v>
      </c>
      <c r="M10" s="65" t="s">
        <v>39</v>
      </c>
      <c r="N10" s="66"/>
      <c r="O10" s="67">
        <v>0</v>
      </c>
      <c r="P10" s="68" t="s">
        <v>40</v>
      </c>
      <c r="Q10" s="68" t="s">
        <v>41</v>
      </c>
      <c r="R10" s="310" t="s">
        <v>42</v>
      </c>
      <c r="S10" s="310"/>
      <c r="T10" s="310"/>
      <c r="U10" s="310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69" customFormat="1" ht="12.75" customHeight="1" thickBot="1">
      <c r="A11" s="70" t="s">
        <v>43</v>
      </c>
      <c r="B11" s="71" t="s">
        <v>44</v>
      </c>
      <c r="C11" s="72" t="s">
        <v>45</v>
      </c>
      <c r="D11" s="73" t="s">
        <v>46</v>
      </c>
      <c r="E11" s="73" t="s">
        <v>47</v>
      </c>
      <c r="F11" s="74" t="s">
        <v>48</v>
      </c>
      <c r="G11" s="73" t="s">
        <v>49</v>
      </c>
      <c r="H11" s="75" t="s">
        <v>50</v>
      </c>
      <c r="I11" s="73" t="s">
        <v>49</v>
      </c>
      <c r="J11" s="73" t="s">
        <v>51</v>
      </c>
      <c r="K11" s="76" t="s">
        <v>52</v>
      </c>
      <c r="L11" s="77" t="s">
        <v>53</v>
      </c>
      <c r="M11" s="73" t="s">
        <v>35</v>
      </c>
      <c r="N11" s="78" t="s">
        <v>54</v>
      </c>
      <c r="O11" s="67" t="s">
        <v>55</v>
      </c>
      <c r="P11" s="68" t="s">
        <v>56</v>
      </c>
      <c r="Q11" s="68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79" t="s">
        <v>59</v>
      </c>
      <c r="B12" s="80" t="s">
        <v>60</v>
      </c>
      <c r="C12" s="81" t="s">
        <v>61</v>
      </c>
      <c r="D12" s="82"/>
      <c r="E12" s="83">
        <v>0</v>
      </c>
      <c r="F12" s="84">
        <v>0</v>
      </c>
      <c r="G12" s="85">
        <v>1.2</v>
      </c>
      <c r="H12" s="86">
        <v>0.02</v>
      </c>
      <c r="I12" s="87">
        <v>1.2</v>
      </c>
      <c r="J12" s="82" t="s">
        <v>18</v>
      </c>
      <c r="K12" s="88">
        <v>0</v>
      </c>
      <c r="L12" s="89">
        <f>(K12)*I12</f>
        <v>0</v>
      </c>
      <c r="M12" s="86">
        <v>0.03</v>
      </c>
      <c r="N12" s="90">
        <f>L12*M12</f>
        <v>0</v>
      </c>
      <c r="O12" s="67">
        <f>$O$10</f>
        <v>0</v>
      </c>
      <c r="P12" s="68">
        <f>O12*I12</f>
        <v>0</v>
      </c>
      <c r="Q12" s="91">
        <f>P12*K12</f>
        <v>0</v>
      </c>
      <c r="S12" s="14">
        <f>P12</f>
        <v>0</v>
      </c>
      <c r="T12" s="92">
        <v>3.3</v>
      </c>
      <c r="U12" s="93">
        <v>0</v>
      </c>
      <c r="V12" s="94">
        <f>Q12-U12</f>
        <v>0</v>
      </c>
    </row>
    <row r="13" spans="1:217" s="14" customFormat="1" ht="15">
      <c r="A13" s="95" t="s">
        <v>62</v>
      </c>
      <c r="B13" s="96" t="s">
        <v>63</v>
      </c>
      <c r="C13" s="97" t="s">
        <v>64</v>
      </c>
      <c r="D13" s="98"/>
      <c r="E13" s="99"/>
      <c r="F13" s="100">
        <v>0</v>
      </c>
      <c r="G13" s="101">
        <v>0.04</v>
      </c>
      <c r="H13" s="102">
        <v>0.03</v>
      </c>
      <c r="I13" s="87">
        <f>G13*(1+H13)</f>
        <v>4.1200000000000001E-2</v>
      </c>
      <c r="J13" s="98" t="s">
        <v>18</v>
      </c>
      <c r="K13" s="103">
        <v>0</v>
      </c>
      <c r="L13" s="104">
        <f>(K13)*I13</f>
        <v>0</v>
      </c>
      <c r="M13" s="105">
        <v>0.03</v>
      </c>
      <c r="N13" s="106">
        <f>L13*M13</f>
        <v>0</v>
      </c>
      <c r="O13" s="67">
        <f>$O$10</f>
        <v>0</v>
      </c>
      <c r="P13" s="68">
        <f>O13*I13</f>
        <v>0</v>
      </c>
      <c r="Q13" s="91">
        <f>P13*K13</f>
        <v>0</v>
      </c>
      <c r="S13" s="14">
        <f>P13</f>
        <v>0</v>
      </c>
      <c r="T13" s="92">
        <v>3.3</v>
      </c>
      <c r="U13" s="93">
        <v>0</v>
      </c>
      <c r="V13" s="94">
        <f>Q13-U13</f>
        <v>0</v>
      </c>
    </row>
    <row r="14" spans="1:217" s="14" customFormat="1" ht="15">
      <c r="A14" s="95" t="s">
        <v>65</v>
      </c>
      <c r="B14" s="96" t="s">
        <v>66</v>
      </c>
      <c r="C14" s="97" t="s">
        <v>61</v>
      </c>
      <c r="D14" s="98"/>
      <c r="E14" s="99"/>
      <c r="F14" s="100">
        <v>0</v>
      </c>
      <c r="G14" s="101">
        <v>0.37</v>
      </c>
      <c r="H14" s="102">
        <v>0.03</v>
      </c>
      <c r="I14" s="87">
        <f>G14*(1+H14)</f>
        <v>0.38109999999999999</v>
      </c>
      <c r="J14" s="98" t="s">
        <v>18</v>
      </c>
      <c r="K14" s="103">
        <v>0</v>
      </c>
      <c r="L14" s="104">
        <f>(K14)*I14</f>
        <v>0</v>
      </c>
      <c r="M14" s="105">
        <v>0.03</v>
      </c>
      <c r="N14" s="106">
        <f>L14*M14</f>
        <v>0</v>
      </c>
      <c r="O14" s="67">
        <f>$O$10</f>
        <v>0</v>
      </c>
      <c r="P14" s="68">
        <f>O14*I14</f>
        <v>0</v>
      </c>
      <c r="Q14" s="91">
        <f>P14*K14</f>
        <v>0</v>
      </c>
      <c r="S14" s="14">
        <f>P14</f>
        <v>0</v>
      </c>
      <c r="T14" s="92">
        <v>3.3</v>
      </c>
      <c r="U14" s="93">
        <v>0</v>
      </c>
      <c r="V14" s="94">
        <f>Q14-U14</f>
        <v>0</v>
      </c>
    </row>
    <row r="15" spans="1:217" s="14" customFormat="1" ht="15" customHeight="1">
      <c r="A15" s="107"/>
      <c r="B15" s="108"/>
      <c r="C15" s="109"/>
      <c r="D15" s="110"/>
      <c r="E15" s="110"/>
      <c r="F15" s="111"/>
      <c r="G15" s="112"/>
      <c r="H15" s="113"/>
      <c r="I15" s="114"/>
      <c r="J15" s="115"/>
      <c r="K15" s="116">
        <v>0</v>
      </c>
      <c r="L15" s="117"/>
      <c r="M15" s="118"/>
      <c r="N15" s="119"/>
      <c r="O15" s="67"/>
      <c r="P15" s="68"/>
      <c r="Q15" s="91"/>
      <c r="T15" s="120"/>
      <c r="U15" s="120"/>
      <c r="V15" s="120"/>
    </row>
    <row r="16" spans="1:217" s="22" customFormat="1" ht="16.2" thickBot="1">
      <c r="A16" s="121"/>
      <c r="B16" s="122" t="s">
        <v>67</v>
      </c>
      <c r="C16" s="123"/>
      <c r="D16" s="124"/>
      <c r="E16" s="125"/>
      <c r="F16" s="125"/>
      <c r="G16" s="126"/>
      <c r="H16" s="125"/>
      <c r="I16" s="124"/>
      <c r="J16" s="125"/>
      <c r="K16" s="127"/>
      <c r="L16" s="128">
        <f>SUM(L12:L14)</f>
        <v>0</v>
      </c>
      <c r="M16" s="129"/>
      <c r="N16" s="130">
        <f>SUM(N12:N14)</f>
        <v>0</v>
      </c>
      <c r="O16" s="131"/>
      <c r="P16" s="132"/>
      <c r="Q16" s="133"/>
      <c r="T16" s="134"/>
      <c r="U16" s="134"/>
      <c r="V16" s="134"/>
    </row>
    <row r="17" spans="1:22" s="25" customFormat="1" ht="18.899999999999999" customHeight="1" thickTop="1">
      <c r="A17" s="135" t="s">
        <v>68</v>
      </c>
      <c r="B17" s="136" t="s">
        <v>44</v>
      </c>
      <c r="C17" s="137" t="s">
        <v>45</v>
      </c>
      <c r="D17" s="138"/>
      <c r="E17" s="138" t="s">
        <v>69</v>
      </c>
      <c r="F17" s="138"/>
      <c r="G17" s="139" t="s">
        <v>70</v>
      </c>
      <c r="H17" s="138"/>
      <c r="I17" s="138" t="s">
        <v>71</v>
      </c>
      <c r="J17" s="138" t="s">
        <v>51</v>
      </c>
      <c r="K17" s="140" t="s">
        <v>72</v>
      </c>
      <c r="L17" s="141" t="s">
        <v>53</v>
      </c>
      <c r="M17" s="138" t="s">
        <v>35</v>
      </c>
      <c r="N17" s="142" t="s">
        <v>54</v>
      </c>
      <c r="O17" s="143"/>
      <c r="P17" s="144"/>
      <c r="Q17" s="145"/>
      <c r="T17" s="146"/>
      <c r="U17" s="146"/>
      <c r="V17" s="146"/>
    </row>
    <row r="18" spans="1:22" s="14" customFormat="1" ht="32.1" customHeight="1">
      <c r="A18" s="147"/>
      <c r="B18" s="96" t="s">
        <v>73</v>
      </c>
      <c r="C18" s="148"/>
      <c r="D18" s="149"/>
      <c r="E18" s="149"/>
      <c r="F18" s="149"/>
      <c r="G18" s="150">
        <v>1</v>
      </c>
      <c r="H18" s="151">
        <v>0.03</v>
      </c>
      <c r="I18" s="87">
        <f t="shared" ref="I18:I26" si="0">G18*(1+H18)</f>
        <v>1.03</v>
      </c>
      <c r="J18" s="98" t="s">
        <v>74</v>
      </c>
      <c r="K18" s="152">
        <v>0</v>
      </c>
      <c r="L18" s="153">
        <f t="shared" ref="L18:L26" si="1">(K18)*I18</f>
        <v>0</v>
      </c>
      <c r="M18" s="105">
        <v>0.03</v>
      </c>
      <c r="N18" s="106">
        <f t="shared" ref="N18:N26" si="2">L18*M18</f>
        <v>0</v>
      </c>
      <c r="O18" s="67">
        <f t="shared" ref="O18:O26" si="3">$O$10</f>
        <v>0</v>
      </c>
      <c r="P18" s="68">
        <f t="shared" ref="P18:P26" si="4">O18*I18</f>
        <v>0</v>
      </c>
      <c r="Q18" s="91">
        <f t="shared" ref="Q18:Q26" si="5">P18*K18</f>
        <v>0</v>
      </c>
      <c r="S18" s="14">
        <f t="shared" ref="S18:S26" si="6">P18</f>
        <v>0</v>
      </c>
      <c r="T18" s="92">
        <v>3.3</v>
      </c>
      <c r="U18" s="93">
        <v>0</v>
      </c>
      <c r="V18" s="94">
        <f t="shared" ref="V18:V26" si="7">Q18-U18</f>
        <v>0</v>
      </c>
    </row>
    <row r="19" spans="1:22" s="14" customFormat="1" ht="24" customHeight="1">
      <c r="A19" s="147"/>
      <c r="B19" s="154" t="s">
        <v>75</v>
      </c>
      <c r="C19" s="148"/>
      <c r="D19" s="149"/>
      <c r="E19" s="149"/>
      <c r="F19" s="149"/>
      <c r="G19" s="150">
        <v>1</v>
      </c>
      <c r="H19" s="151">
        <v>0.03</v>
      </c>
      <c r="I19" s="87">
        <f t="shared" si="0"/>
        <v>1.03</v>
      </c>
      <c r="J19" s="98" t="s">
        <v>74</v>
      </c>
      <c r="K19" s="152">
        <v>0</v>
      </c>
      <c r="L19" s="153">
        <f t="shared" si="1"/>
        <v>0</v>
      </c>
      <c r="M19" s="105">
        <v>0.03</v>
      </c>
      <c r="N19" s="106">
        <f t="shared" si="2"/>
        <v>0</v>
      </c>
      <c r="O19" s="67">
        <f t="shared" si="3"/>
        <v>0</v>
      </c>
      <c r="P19" s="68">
        <f t="shared" si="4"/>
        <v>0</v>
      </c>
      <c r="Q19" s="91">
        <f t="shared" si="5"/>
        <v>0</v>
      </c>
      <c r="S19" s="14">
        <f t="shared" si="6"/>
        <v>0</v>
      </c>
      <c r="T19" s="120">
        <v>3.3</v>
      </c>
      <c r="U19" s="93">
        <v>0</v>
      </c>
      <c r="V19" s="94">
        <f t="shared" si="7"/>
        <v>0</v>
      </c>
    </row>
    <row r="20" spans="1:22" s="14" customFormat="1" ht="24" customHeight="1">
      <c r="A20" s="147"/>
      <c r="B20" s="154" t="s">
        <v>76</v>
      </c>
      <c r="C20" s="148"/>
      <c r="D20" s="149"/>
      <c r="E20" s="149"/>
      <c r="F20" s="149"/>
      <c r="G20" s="150">
        <v>0.08</v>
      </c>
      <c r="H20" s="151">
        <v>0.03</v>
      </c>
      <c r="I20" s="87">
        <f t="shared" si="0"/>
        <v>8.2400000000000001E-2</v>
      </c>
      <c r="J20" s="98" t="s">
        <v>74</v>
      </c>
      <c r="K20" s="152">
        <v>15000</v>
      </c>
      <c r="L20" s="153">
        <v>1000</v>
      </c>
      <c r="M20" s="105">
        <v>0.03</v>
      </c>
      <c r="N20" s="106">
        <f t="shared" si="2"/>
        <v>30</v>
      </c>
      <c r="O20" s="67">
        <f t="shared" si="3"/>
        <v>0</v>
      </c>
      <c r="P20" s="68">
        <f t="shared" si="4"/>
        <v>0</v>
      </c>
      <c r="Q20" s="91">
        <f t="shared" si="5"/>
        <v>0</v>
      </c>
      <c r="S20" s="14">
        <f t="shared" si="6"/>
        <v>0</v>
      </c>
      <c r="T20" s="120">
        <v>3.3</v>
      </c>
      <c r="U20" s="93">
        <v>0</v>
      </c>
      <c r="V20" s="94">
        <f t="shared" si="7"/>
        <v>0</v>
      </c>
    </row>
    <row r="21" spans="1:22" s="14" customFormat="1" ht="24" customHeight="1">
      <c r="A21" s="147"/>
      <c r="B21" s="154" t="s">
        <v>77</v>
      </c>
      <c r="C21" s="148"/>
      <c r="D21" s="149"/>
      <c r="E21" s="149"/>
      <c r="F21" s="149"/>
      <c r="G21" s="150">
        <v>0</v>
      </c>
      <c r="H21" s="151">
        <v>0.03</v>
      </c>
      <c r="I21" s="87">
        <f t="shared" si="0"/>
        <v>0</v>
      </c>
      <c r="J21" s="98" t="s">
        <v>74</v>
      </c>
      <c r="K21" s="152">
        <v>0</v>
      </c>
      <c r="L21" s="153">
        <f t="shared" si="1"/>
        <v>0</v>
      </c>
      <c r="M21" s="105">
        <v>0.03</v>
      </c>
      <c r="N21" s="106">
        <f t="shared" si="2"/>
        <v>0</v>
      </c>
      <c r="O21" s="67">
        <f t="shared" si="3"/>
        <v>0</v>
      </c>
      <c r="P21" s="68">
        <f t="shared" si="4"/>
        <v>0</v>
      </c>
      <c r="Q21" s="91">
        <f t="shared" si="5"/>
        <v>0</v>
      </c>
      <c r="S21" s="14">
        <f t="shared" si="6"/>
        <v>0</v>
      </c>
      <c r="T21" s="120">
        <v>3.3</v>
      </c>
      <c r="U21" s="93">
        <v>0</v>
      </c>
      <c r="V21" s="94">
        <f t="shared" si="7"/>
        <v>0</v>
      </c>
    </row>
    <row r="22" spans="1:22" s="14" customFormat="1" ht="24" customHeight="1">
      <c r="A22" s="147"/>
      <c r="B22" s="154" t="s">
        <v>78</v>
      </c>
      <c r="C22" s="148"/>
      <c r="D22" s="149"/>
      <c r="E22" s="149"/>
      <c r="F22" s="149"/>
      <c r="G22" s="150">
        <v>1</v>
      </c>
      <c r="H22" s="151">
        <v>0.03</v>
      </c>
      <c r="I22" s="87">
        <f t="shared" si="0"/>
        <v>1.03</v>
      </c>
      <c r="J22" s="98" t="s">
        <v>74</v>
      </c>
      <c r="K22" s="152">
        <v>0</v>
      </c>
      <c r="L22" s="153">
        <f t="shared" si="1"/>
        <v>0</v>
      </c>
      <c r="M22" s="105">
        <v>0.03</v>
      </c>
      <c r="N22" s="106">
        <f t="shared" si="2"/>
        <v>0</v>
      </c>
      <c r="O22" s="67">
        <f t="shared" si="3"/>
        <v>0</v>
      </c>
      <c r="P22" s="68">
        <f t="shared" si="4"/>
        <v>0</v>
      </c>
      <c r="Q22" s="91">
        <f t="shared" si="5"/>
        <v>0</v>
      </c>
      <c r="S22" s="14">
        <f t="shared" si="6"/>
        <v>0</v>
      </c>
      <c r="T22" s="120">
        <v>3.3</v>
      </c>
      <c r="U22" s="93">
        <v>0</v>
      </c>
      <c r="V22" s="94">
        <f t="shared" si="7"/>
        <v>0</v>
      </c>
    </row>
    <row r="23" spans="1:22" s="14" customFormat="1" ht="24" customHeight="1">
      <c r="A23" s="147"/>
      <c r="B23" s="154" t="s">
        <v>79</v>
      </c>
      <c r="C23" s="148"/>
      <c r="D23" s="149"/>
      <c r="E23" s="149"/>
      <c r="F23" s="149"/>
      <c r="G23" s="150">
        <v>1</v>
      </c>
      <c r="H23" s="151">
        <v>0.03</v>
      </c>
      <c r="I23" s="87">
        <f t="shared" si="0"/>
        <v>1.03</v>
      </c>
      <c r="J23" s="98" t="s">
        <v>74</v>
      </c>
      <c r="K23" s="152">
        <v>0</v>
      </c>
      <c r="L23" s="153">
        <f t="shared" si="1"/>
        <v>0</v>
      </c>
      <c r="M23" s="105">
        <v>0.03</v>
      </c>
      <c r="N23" s="106">
        <f t="shared" si="2"/>
        <v>0</v>
      </c>
      <c r="O23" s="67">
        <f t="shared" si="3"/>
        <v>0</v>
      </c>
      <c r="P23" s="68">
        <f t="shared" si="4"/>
        <v>0</v>
      </c>
      <c r="Q23" s="91">
        <f t="shared" si="5"/>
        <v>0</v>
      </c>
      <c r="S23" s="14">
        <f t="shared" si="6"/>
        <v>0</v>
      </c>
      <c r="T23" s="120">
        <v>3.3</v>
      </c>
      <c r="U23" s="93">
        <v>0</v>
      </c>
      <c r="V23" s="94">
        <f t="shared" si="7"/>
        <v>0</v>
      </c>
    </row>
    <row r="24" spans="1:22" s="14" customFormat="1" ht="24" customHeight="1">
      <c r="A24" s="147"/>
      <c r="B24" s="22" t="s">
        <v>80</v>
      </c>
      <c r="C24" s="148"/>
      <c r="D24" s="149"/>
      <c r="E24" s="149"/>
      <c r="F24" s="149"/>
      <c r="G24" s="150">
        <v>1</v>
      </c>
      <c r="H24" s="151">
        <v>0.03</v>
      </c>
      <c r="I24" s="87">
        <f t="shared" si="0"/>
        <v>1.03</v>
      </c>
      <c r="J24" s="98" t="s">
        <v>74</v>
      </c>
      <c r="K24" s="152">
        <v>0</v>
      </c>
      <c r="L24" s="153">
        <f t="shared" si="1"/>
        <v>0</v>
      </c>
      <c r="M24" s="105">
        <v>0.03</v>
      </c>
      <c r="N24" s="106">
        <f t="shared" si="2"/>
        <v>0</v>
      </c>
      <c r="O24" s="67">
        <f t="shared" si="3"/>
        <v>0</v>
      </c>
      <c r="P24" s="68">
        <f t="shared" si="4"/>
        <v>0</v>
      </c>
      <c r="Q24" s="91">
        <f t="shared" si="5"/>
        <v>0</v>
      </c>
      <c r="S24" s="14">
        <f t="shared" si="6"/>
        <v>0</v>
      </c>
      <c r="T24" s="120">
        <v>3.3</v>
      </c>
      <c r="U24" s="93">
        <v>0</v>
      </c>
      <c r="V24" s="94">
        <f t="shared" si="7"/>
        <v>0</v>
      </c>
    </row>
    <row r="25" spans="1:22" s="14" customFormat="1" ht="27" customHeight="1">
      <c r="A25" s="147"/>
      <c r="B25" s="154" t="s">
        <v>81</v>
      </c>
      <c r="C25" s="148"/>
      <c r="D25" s="149"/>
      <c r="E25" s="149"/>
      <c r="F25" s="149"/>
      <c r="G25" s="150">
        <v>1</v>
      </c>
      <c r="H25" s="151">
        <v>0.03</v>
      </c>
      <c r="I25" s="87">
        <f t="shared" si="0"/>
        <v>1.03</v>
      </c>
      <c r="J25" s="98" t="s">
        <v>74</v>
      </c>
      <c r="K25" s="152">
        <v>0</v>
      </c>
      <c r="L25" s="153">
        <f t="shared" si="1"/>
        <v>0</v>
      </c>
      <c r="M25" s="105">
        <v>0.03</v>
      </c>
      <c r="N25" s="106">
        <f t="shared" si="2"/>
        <v>0</v>
      </c>
      <c r="O25" s="67">
        <f t="shared" si="3"/>
        <v>0</v>
      </c>
      <c r="P25" s="68">
        <f t="shared" si="4"/>
        <v>0</v>
      </c>
      <c r="Q25" s="91">
        <f t="shared" si="5"/>
        <v>0</v>
      </c>
      <c r="S25" s="14">
        <f t="shared" si="6"/>
        <v>0</v>
      </c>
      <c r="T25" s="92">
        <v>3.3</v>
      </c>
      <c r="U25" s="120">
        <v>0</v>
      </c>
      <c r="V25" s="94">
        <f t="shared" si="7"/>
        <v>0</v>
      </c>
    </row>
    <row r="26" spans="1:22" s="14" customFormat="1" ht="27" customHeight="1">
      <c r="A26" s="155"/>
      <c r="B26" s="156" t="s">
        <v>82</v>
      </c>
      <c r="C26" s="157"/>
      <c r="D26" s="158"/>
      <c r="E26" s="158"/>
      <c r="F26" s="158"/>
      <c r="G26" s="150">
        <v>0</v>
      </c>
      <c r="H26" s="151">
        <v>0.03</v>
      </c>
      <c r="I26" s="87">
        <f t="shared" si="0"/>
        <v>0</v>
      </c>
      <c r="J26" s="98" t="s">
        <v>74</v>
      </c>
      <c r="K26" s="152"/>
      <c r="L26" s="153">
        <f t="shared" si="1"/>
        <v>0</v>
      </c>
      <c r="M26" s="105">
        <v>0.03</v>
      </c>
      <c r="N26" s="106">
        <f t="shared" si="2"/>
        <v>0</v>
      </c>
      <c r="O26" s="67">
        <f t="shared" si="3"/>
        <v>0</v>
      </c>
      <c r="P26" s="68">
        <f t="shared" si="4"/>
        <v>0</v>
      </c>
      <c r="Q26" s="91">
        <f t="shared" si="5"/>
        <v>0</v>
      </c>
      <c r="S26" s="14">
        <f t="shared" si="6"/>
        <v>0</v>
      </c>
      <c r="T26" s="92">
        <v>3.3</v>
      </c>
      <c r="U26" s="120">
        <v>0</v>
      </c>
      <c r="V26" s="94">
        <f t="shared" si="7"/>
        <v>0</v>
      </c>
    </row>
    <row r="27" spans="1:22" s="14" customFormat="1" ht="18.899999999999999" customHeight="1">
      <c r="A27" s="159"/>
      <c r="B27" s="160"/>
      <c r="C27" s="161"/>
      <c r="D27" s="110"/>
      <c r="E27" s="110"/>
      <c r="F27" s="110"/>
      <c r="G27" s="112"/>
      <c r="H27" s="113"/>
      <c r="I27" s="162"/>
      <c r="J27" s="115"/>
      <c r="K27" s="116"/>
      <c r="L27" s="117"/>
      <c r="M27" s="118"/>
      <c r="N27" s="119"/>
      <c r="O27" s="67"/>
      <c r="P27" s="68"/>
      <c r="Q27" s="91"/>
      <c r="T27" s="92"/>
      <c r="U27" s="92"/>
      <c r="V27" s="94"/>
    </row>
    <row r="28" spans="1:22" s="14" customFormat="1" ht="18.899999999999999" customHeight="1" thickBot="1">
      <c r="A28" s="163"/>
      <c r="B28" s="122" t="s">
        <v>83</v>
      </c>
      <c r="C28" s="123"/>
      <c r="D28" s="124"/>
      <c r="E28" s="125"/>
      <c r="F28" s="125"/>
      <c r="G28" s="125"/>
      <c r="H28" s="125"/>
      <c r="I28" s="124"/>
      <c r="J28" s="125"/>
      <c r="K28" s="127"/>
      <c r="L28" s="128">
        <f>SUM(L18:L26)</f>
        <v>1000</v>
      </c>
      <c r="M28" s="129"/>
      <c r="N28" s="130">
        <f>SUM(N18:N25)</f>
        <v>30</v>
      </c>
      <c r="O28" s="67"/>
      <c r="P28" s="68"/>
      <c r="Q28" s="91"/>
      <c r="T28" s="92"/>
      <c r="U28" s="92"/>
      <c r="V28" s="94"/>
    </row>
    <row r="29" spans="1:22" s="14" customFormat="1" ht="18.899999999999999" customHeight="1" thickTop="1">
      <c r="A29" s="164" t="s">
        <v>84</v>
      </c>
      <c r="B29" s="165"/>
      <c r="C29" s="166"/>
      <c r="D29" s="167"/>
      <c r="E29" s="168"/>
      <c r="F29" s="168"/>
      <c r="G29" s="168"/>
      <c r="H29" s="168"/>
      <c r="I29" s="167"/>
      <c r="J29" s="168"/>
      <c r="K29" s="169"/>
      <c r="L29" s="170"/>
      <c r="M29" s="171"/>
      <c r="N29" s="172"/>
      <c r="O29" s="67"/>
      <c r="P29" s="68"/>
      <c r="Q29" s="91"/>
      <c r="T29" s="92"/>
      <c r="U29" s="92"/>
      <c r="V29" s="94"/>
    </row>
    <row r="30" spans="1:22" s="14" customFormat="1" ht="18.899999999999999" customHeight="1">
      <c r="A30" s="147"/>
      <c r="B30" s="173" t="s">
        <v>85</v>
      </c>
      <c r="C30" s="174"/>
      <c r="D30" s="175"/>
      <c r="E30" s="175"/>
      <c r="F30" s="175"/>
      <c r="G30" s="176">
        <v>1</v>
      </c>
      <c r="H30" s="177">
        <v>0.03</v>
      </c>
      <c r="I30" s="178">
        <f>G30*(1+H30)</f>
        <v>1.03</v>
      </c>
      <c r="J30" s="179" t="s">
        <v>74</v>
      </c>
      <c r="K30" s="180">
        <v>2000</v>
      </c>
      <c r="L30" s="181">
        <f>(K30)*I30</f>
        <v>2060</v>
      </c>
      <c r="M30" s="105">
        <v>0.03</v>
      </c>
      <c r="N30" s="182">
        <f>L30*M30</f>
        <v>61.8</v>
      </c>
      <c r="O30" s="67">
        <f>$O$10</f>
        <v>0</v>
      </c>
      <c r="P30" s="68">
        <f>O30*I30</f>
        <v>0</v>
      </c>
      <c r="Q30" s="91">
        <f>P30*K30</f>
        <v>0</v>
      </c>
      <c r="S30" s="14">
        <f>P30</f>
        <v>0</v>
      </c>
      <c r="T30" s="92">
        <f>K30</f>
        <v>2000</v>
      </c>
      <c r="U30" s="92">
        <f>T30*S30</f>
        <v>0</v>
      </c>
      <c r="V30" s="94">
        <f>Q30-U30</f>
        <v>0</v>
      </c>
    </row>
    <row r="31" spans="1:22" s="14" customFormat="1" ht="18.899999999999999" customHeight="1">
      <c r="A31" s="147"/>
      <c r="B31" s="183" t="s">
        <v>86</v>
      </c>
      <c r="C31" s="184"/>
      <c r="D31" s="149"/>
      <c r="E31" s="149"/>
      <c r="F31" s="149"/>
      <c r="G31" s="150">
        <v>1</v>
      </c>
      <c r="H31" s="151">
        <v>0.03</v>
      </c>
      <c r="I31" s="87">
        <f>G31*(1+H31)</f>
        <v>1.03</v>
      </c>
      <c r="J31" s="98" t="s">
        <v>74</v>
      </c>
      <c r="K31" s="103">
        <v>600</v>
      </c>
      <c r="L31" s="104">
        <f>(K31)*I31</f>
        <v>618</v>
      </c>
      <c r="M31" s="102">
        <v>0.03</v>
      </c>
      <c r="N31" s="106">
        <f>L31*M31</f>
        <v>18.54</v>
      </c>
      <c r="O31" s="67">
        <f>$O$10</f>
        <v>0</v>
      </c>
      <c r="P31" s="68">
        <f>O31*I31</f>
        <v>0</v>
      </c>
      <c r="Q31" s="91">
        <f>P31*K31</f>
        <v>0</v>
      </c>
      <c r="S31" s="14">
        <f>P31</f>
        <v>0</v>
      </c>
      <c r="T31" s="92">
        <f>K31</f>
        <v>600</v>
      </c>
      <c r="U31" s="92">
        <f>T31*S31</f>
        <v>0</v>
      </c>
      <c r="V31" s="94">
        <f>Q31-U31</f>
        <v>0</v>
      </c>
    </row>
    <row r="32" spans="1:22" s="200" customFormat="1" ht="18.899999999999999" customHeight="1">
      <c r="A32" s="185"/>
      <c r="B32" s="186" t="s">
        <v>87</v>
      </c>
      <c r="C32" s="187"/>
      <c r="D32" s="188"/>
      <c r="E32" s="188"/>
      <c r="F32" s="188"/>
      <c r="G32" s="189">
        <v>1</v>
      </c>
      <c r="H32" s="190">
        <v>0.03</v>
      </c>
      <c r="I32" s="191">
        <f>G32*(1+H32)</f>
        <v>1.03</v>
      </c>
      <c r="J32" s="192" t="s">
        <v>74</v>
      </c>
      <c r="K32" s="193">
        <v>500</v>
      </c>
      <c r="L32" s="194">
        <f>(K32)*I32</f>
        <v>515</v>
      </c>
      <c r="M32" s="195">
        <v>0.03</v>
      </c>
      <c r="N32" s="196">
        <f>L32*M32</f>
        <v>15.45</v>
      </c>
      <c r="O32" s="197">
        <f>$O$10</f>
        <v>0</v>
      </c>
      <c r="P32" s="198">
        <f>O32*I32</f>
        <v>0</v>
      </c>
      <c r="Q32" s="199">
        <f>P32*K32</f>
        <v>0</v>
      </c>
      <c r="S32" s="200">
        <f>P32</f>
        <v>0</v>
      </c>
      <c r="T32" s="201">
        <f>K32</f>
        <v>500</v>
      </c>
      <c r="U32" s="201">
        <f>T32*S32</f>
        <v>0</v>
      </c>
      <c r="V32" s="201">
        <f>Q32-U32</f>
        <v>0</v>
      </c>
    </row>
    <row r="33" spans="1:22" s="14" customFormat="1" ht="18.899999999999999" customHeight="1">
      <c r="A33" s="202"/>
      <c r="B33" s="203" t="s">
        <v>88</v>
      </c>
      <c r="C33" s="204"/>
      <c r="D33" s="205"/>
      <c r="E33" s="205"/>
      <c r="F33" s="205"/>
      <c r="G33" s="206">
        <v>1</v>
      </c>
      <c r="H33" s="207">
        <v>0.03</v>
      </c>
      <c r="I33" s="87">
        <f>G33*(1+H33)</f>
        <v>1.03</v>
      </c>
      <c r="J33" s="98" t="s">
        <v>74</v>
      </c>
      <c r="K33" s="103">
        <v>500</v>
      </c>
      <c r="L33" s="104">
        <f>(K33)*I33</f>
        <v>515</v>
      </c>
      <c r="M33" s="102">
        <v>0.03</v>
      </c>
      <c r="N33" s="106">
        <f>L33*M33</f>
        <v>15.45</v>
      </c>
      <c r="O33" s="67">
        <f>$O$10</f>
        <v>0</v>
      </c>
      <c r="P33" s="68">
        <f>O33*I33</f>
        <v>0</v>
      </c>
      <c r="Q33" s="91">
        <f>P33*K33</f>
        <v>0</v>
      </c>
      <c r="S33" s="14">
        <f>P33</f>
        <v>0</v>
      </c>
      <c r="T33" s="92">
        <f>K33</f>
        <v>500</v>
      </c>
      <c r="U33" s="92">
        <f>T33*S33</f>
        <v>0</v>
      </c>
      <c r="V33" s="94">
        <f>Q33-U33</f>
        <v>0</v>
      </c>
    </row>
    <row r="34" spans="1:22" s="14" customFormat="1" ht="18.899999999999999" customHeight="1" thickBot="1">
      <c r="A34" s="208"/>
      <c r="B34" s="209"/>
      <c r="C34" s="210"/>
      <c r="D34" s="211"/>
      <c r="E34" s="212"/>
      <c r="F34" s="212"/>
      <c r="G34" s="212"/>
      <c r="H34" s="212"/>
      <c r="I34" s="211"/>
      <c r="J34" s="212"/>
      <c r="K34" s="213"/>
      <c r="L34" s="214">
        <f>SUM(L30:L33)</f>
        <v>3708</v>
      </c>
      <c r="M34" s="215"/>
      <c r="N34" s="216">
        <f>SUM(N30:N33)</f>
        <v>111.24000000000001</v>
      </c>
      <c r="O34" s="67"/>
      <c r="P34" s="68"/>
      <c r="Q34" s="91"/>
      <c r="T34" s="92"/>
      <c r="U34" s="92"/>
      <c r="V34" s="94"/>
    </row>
    <row r="35" spans="1:22" s="14" customFormat="1" ht="18.899999999999999" customHeight="1" thickTop="1" thickBot="1">
      <c r="A35" s="135" t="s">
        <v>89</v>
      </c>
      <c r="B35" s="217" t="s">
        <v>44</v>
      </c>
      <c r="C35" s="137" t="s">
        <v>45</v>
      </c>
      <c r="D35" s="218"/>
      <c r="E35" s="138" t="s">
        <v>69</v>
      </c>
      <c r="F35" s="138"/>
      <c r="G35" s="138"/>
      <c r="H35" s="138"/>
      <c r="I35" s="138" t="s">
        <v>71</v>
      </c>
      <c r="J35" s="138" t="s">
        <v>51</v>
      </c>
      <c r="K35" s="140" t="s">
        <v>72</v>
      </c>
      <c r="L35" s="141" t="s">
        <v>53</v>
      </c>
      <c r="M35" s="138" t="s">
        <v>35</v>
      </c>
      <c r="N35" s="142" t="s">
        <v>54</v>
      </c>
      <c r="O35" s="67"/>
      <c r="P35" s="68"/>
      <c r="Q35" s="91"/>
      <c r="T35" s="92"/>
      <c r="U35" s="92"/>
      <c r="V35" s="94"/>
    </row>
    <row r="36" spans="1:22" s="14" customFormat="1" ht="18.899999999999999" customHeight="1">
      <c r="A36" s="219"/>
      <c r="B36" s="220" t="s">
        <v>90</v>
      </c>
      <c r="C36" s="221" t="s">
        <v>91</v>
      </c>
      <c r="D36" s="175"/>
      <c r="E36" s="175"/>
      <c r="F36" s="175"/>
      <c r="G36" s="150">
        <v>1</v>
      </c>
      <c r="H36" s="151">
        <v>0.03</v>
      </c>
      <c r="I36" s="87">
        <f>G36*(1+H36)</f>
        <v>1.03</v>
      </c>
      <c r="J36" s="98" t="s">
        <v>74</v>
      </c>
      <c r="K36" s="103">
        <v>300</v>
      </c>
      <c r="L36" s="104">
        <f>(K36)*I36</f>
        <v>309</v>
      </c>
      <c r="M36" s="105">
        <v>0.03</v>
      </c>
      <c r="N36" s="106">
        <f>L36*M36</f>
        <v>9.27</v>
      </c>
      <c r="O36" s="67">
        <f>$O$10</f>
        <v>0</v>
      </c>
      <c r="P36" s="68">
        <f>O36*I36</f>
        <v>0</v>
      </c>
      <c r="Q36" s="91">
        <f>P36*K36</f>
        <v>0</v>
      </c>
      <c r="S36" s="14">
        <f>P36</f>
        <v>0</v>
      </c>
      <c r="T36" s="92">
        <f>K36</f>
        <v>300</v>
      </c>
      <c r="U36" s="93">
        <v>0</v>
      </c>
      <c r="V36" s="94">
        <f>Q36-U36</f>
        <v>0</v>
      </c>
    </row>
    <row r="37" spans="1:22" s="14" customFormat="1" ht="18.899999999999999" customHeight="1">
      <c r="A37" s="219"/>
      <c r="B37" s="222" t="s">
        <v>92</v>
      </c>
      <c r="C37" s="223"/>
      <c r="D37" s="224"/>
      <c r="E37" s="224"/>
      <c r="F37" s="224"/>
      <c r="G37" s="225">
        <v>1</v>
      </c>
      <c r="H37" s="113"/>
      <c r="I37" s="178">
        <v>1</v>
      </c>
      <c r="J37" s="98" t="s">
        <v>74</v>
      </c>
      <c r="K37" s="103">
        <v>500</v>
      </c>
      <c r="L37" s="181">
        <f>(K37)*I37</f>
        <v>500</v>
      </c>
      <c r="M37" s="105">
        <v>0.03</v>
      </c>
      <c r="N37" s="106">
        <f>L37*M37</f>
        <v>15</v>
      </c>
      <c r="O37" s="67">
        <f>$O$10</f>
        <v>0</v>
      </c>
      <c r="P37" s="68">
        <f>O37*I37</f>
        <v>0</v>
      </c>
      <c r="Q37" s="91">
        <f>P37*K37</f>
        <v>0</v>
      </c>
      <c r="S37" s="14">
        <f>P37</f>
        <v>0</v>
      </c>
      <c r="T37" s="92">
        <f>K37</f>
        <v>500</v>
      </c>
      <c r="U37" s="93">
        <v>0</v>
      </c>
      <c r="V37" s="94">
        <f>Q37-U37</f>
        <v>0</v>
      </c>
    </row>
    <row r="38" spans="1:22" s="14" customFormat="1" ht="18.899999999999999" customHeight="1">
      <c r="A38" s="219"/>
      <c r="B38" s="226"/>
      <c r="C38" s="227"/>
      <c r="D38" s="228"/>
      <c r="E38" s="228"/>
      <c r="F38" s="228"/>
      <c r="G38" s="229"/>
      <c r="H38" s="230"/>
      <c r="I38" s="231"/>
      <c r="J38" s="232"/>
      <c r="K38" s="233"/>
      <c r="L38" s="234"/>
      <c r="M38" s="235"/>
      <c r="N38" s="236"/>
      <c r="O38" s="67"/>
      <c r="P38" s="68"/>
      <c r="Q38" s="91"/>
      <c r="V38" s="48"/>
    </row>
    <row r="39" spans="1:22" s="14" customFormat="1" ht="18.899999999999999" customHeight="1" thickBot="1">
      <c r="A39" s="237" t="s">
        <v>93</v>
      </c>
      <c r="B39" s="238" t="s">
        <v>94</v>
      </c>
      <c r="C39" s="239"/>
      <c r="D39" s="240"/>
      <c r="E39" s="240"/>
      <c r="F39" s="240"/>
      <c r="G39" s="240"/>
      <c r="H39" s="240"/>
      <c r="I39" s="241"/>
      <c r="J39" s="241"/>
      <c r="K39" s="242"/>
      <c r="L39" s="243">
        <f>SUM(L36:L38)</f>
        <v>809</v>
      </c>
      <c r="M39" s="244"/>
      <c r="N39" s="245">
        <f>SUM(N36:N38)</f>
        <v>24.27</v>
      </c>
      <c r="O39" s="67"/>
      <c r="P39" s="68"/>
      <c r="Q39" s="91"/>
      <c r="V39" s="48"/>
    </row>
    <row r="40" spans="1:22" s="14" customFormat="1" ht="18.899999999999999" customHeight="1" thickBot="1">
      <c r="A40" s="246"/>
      <c r="B40" s="246"/>
      <c r="C40" s="247"/>
      <c r="D40" s="248"/>
      <c r="E40" s="248"/>
      <c r="F40" s="248"/>
      <c r="G40" s="248"/>
      <c r="H40" s="248"/>
      <c r="I40" s="248"/>
      <c r="J40" s="248"/>
      <c r="K40" s="249"/>
      <c r="L40" s="250"/>
      <c r="M40" s="248"/>
      <c r="N40" s="251"/>
      <c r="O40" s="248"/>
      <c r="Q40" s="91">
        <f>SUM(Q12:Q39)</f>
        <v>0</v>
      </c>
      <c r="R40" s="67">
        <f>$O$10</f>
        <v>0</v>
      </c>
      <c r="S40" s="252">
        <f>M49</f>
        <v>19328.397000000001</v>
      </c>
      <c r="T40" s="14" t="s">
        <v>95</v>
      </c>
      <c r="U40" s="92">
        <f>SUM(Q12:Q39)</f>
        <v>0</v>
      </c>
      <c r="V40" s="94">
        <f>U40*0.1</f>
        <v>0</v>
      </c>
    </row>
    <row r="41" spans="1:22" s="14" customFormat="1" ht="18.899999999999999" customHeight="1" thickTop="1">
      <c r="A41" s="253" t="s">
        <v>96</v>
      </c>
      <c r="B41" s="254"/>
      <c r="C41" s="255"/>
      <c r="D41" s="256"/>
      <c r="E41" s="257"/>
      <c r="F41" s="257"/>
      <c r="G41" s="257"/>
      <c r="H41" s="258" t="s">
        <v>97</v>
      </c>
      <c r="I41" s="259"/>
      <c r="J41" s="260" t="s">
        <v>98</v>
      </c>
      <c r="K41" s="261"/>
      <c r="L41" s="262"/>
      <c r="M41" s="263">
        <f>L16</f>
        <v>0</v>
      </c>
      <c r="N41" s="264"/>
      <c r="O41" s="6" t="s">
        <v>99</v>
      </c>
      <c r="P41" s="265">
        <v>0</v>
      </c>
      <c r="Q41" s="91"/>
      <c r="T41" s="14" t="s">
        <v>100</v>
      </c>
      <c r="U41" s="266">
        <f>Q46*R40</f>
        <v>0</v>
      </c>
      <c r="V41" s="94">
        <f>U41*0.1</f>
        <v>0</v>
      </c>
    </row>
    <row r="42" spans="1:22" s="14" customFormat="1" ht="18.899999999999999" customHeight="1" thickBot="1">
      <c r="A42" s="267"/>
      <c r="B42" s="268"/>
      <c r="C42" s="269"/>
      <c r="D42" s="268"/>
      <c r="E42" s="270"/>
      <c r="F42" s="270"/>
      <c r="G42" s="270"/>
      <c r="H42" s="311"/>
      <c r="I42" s="312"/>
      <c r="J42" s="164" t="s">
        <v>83</v>
      </c>
      <c r="K42" s="271"/>
      <c r="L42" s="272"/>
      <c r="M42" s="273">
        <f>L28</f>
        <v>1000</v>
      </c>
      <c r="N42" s="274"/>
      <c r="O42" s="275"/>
      <c r="P42" s="276"/>
      <c r="Q42" s="91"/>
      <c r="T42" s="14" t="s">
        <v>101</v>
      </c>
      <c r="U42" s="92">
        <f>U41-U40</f>
        <v>0</v>
      </c>
      <c r="V42" s="94">
        <f>V41-V40</f>
        <v>0</v>
      </c>
    </row>
    <row r="43" spans="1:22" s="14" customFormat="1" ht="18.899999999999999" customHeight="1">
      <c r="A43" s="277"/>
      <c r="B43" s="268"/>
      <c r="C43" s="269"/>
      <c r="D43" s="268"/>
      <c r="E43" s="270"/>
      <c r="F43" s="270"/>
      <c r="G43" s="270"/>
      <c r="H43" s="311"/>
      <c r="I43" s="312"/>
      <c r="J43" s="164" t="s">
        <v>102</v>
      </c>
      <c r="K43" s="271"/>
      <c r="L43" s="272"/>
      <c r="M43" s="273">
        <f>N16</f>
        <v>0</v>
      </c>
      <c r="N43" s="274"/>
      <c r="O43" s="268"/>
      <c r="P43" s="268" t="s">
        <v>103</v>
      </c>
      <c r="Q43" s="91">
        <f>M41</f>
        <v>0</v>
      </c>
      <c r="T43" s="14" t="s">
        <v>27</v>
      </c>
      <c r="U43" s="92">
        <f>R40*14000</f>
        <v>0</v>
      </c>
      <c r="V43" s="48"/>
    </row>
    <row r="44" spans="1:22" s="14" customFormat="1" ht="18.899999999999999" customHeight="1">
      <c r="A44" s="277"/>
      <c r="B44" s="268"/>
      <c r="C44" s="269"/>
      <c r="D44" s="268"/>
      <c r="E44" s="270"/>
      <c r="F44" s="270"/>
      <c r="G44" s="270"/>
      <c r="H44" s="311"/>
      <c r="I44" s="312"/>
      <c r="J44" s="164" t="s">
        <v>104</v>
      </c>
      <c r="K44" s="271"/>
      <c r="L44" s="272"/>
      <c r="M44" s="273">
        <f>+N28</f>
        <v>30</v>
      </c>
      <c r="N44" s="274"/>
      <c r="O44" s="268"/>
      <c r="P44" s="268" t="s">
        <v>105</v>
      </c>
      <c r="Q44" s="91">
        <f>M42+M45</f>
        <v>1833.27</v>
      </c>
      <c r="T44" s="14" t="s">
        <v>106</v>
      </c>
      <c r="U44" s="92">
        <f>U42-U43</f>
        <v>0</v>
      </c>
      <c r="V44" s="48"/>
    </row>
    <row r="45" spans="1:22" s="14" customFormat="1" ht="18.899999999999999" customHeight="1">
      <c r="A45" s="277"/>
      <c r="B45" s="268"/>
      <c r="C45" s="269"/>
      <c r="D45" s="268"/>
      <c r="E45" s="270"/>
      <c r="F45" s="270"/>
      <c r="G45" s="270"/>
      <c r="H45" s="311"/>
      <c r="I45" s="312"/>
      <c r="J45" s="164" t="s">
        <v>89</v>
      </c>
      <c r="K45" s="271"/>
      <c r="L45" s="272"/>
      <c r="M45" s="273">
        <f>L39+N39</f>
        <v>833.27</v>
      </c>
      <c r="N45" s="274"/>
      <c r="O45" s="268"/>
      <c r="P45" s="268" t="s">
        <v>27</v>
      </c>
      <c r="Q45" s="91">
        <v>0</v>
      </c>
      <c r="R45" s="278">
        <f>Q45*0.1</f>
        <v>0</v>
      </c>
      <c r="T45" s="14" t="s">
        <v>107</v>
      </c>
      <c r="U45" s="92">
        <f>U44-(U44*0.1)</f>
        <v>0</v>
      </c>
      <c r="V45" s="48"/>
    </row>
    <row r="46" spans="1:22" s="14" customFormat="1" ht="18.899999999999999" customHeight="1">
      <c r="A46" s="277"/>
      <c r="B46" s="268"/>
      <c r="C46" s="269"/>
      <c r="D46" s="268"/>
      <c r="E46" s="270"/>
      <c r="F46" s="270"/>
      <c r="G46" s="270"/>
      <c r="H46" s="311"/>
      <c r="I46" s="312"/>
      <c r="J46" s="164" t="s">
        <v>108</v>
      </c>
      <c r="K46" s="271"/>
      <c r="L46" s="272"/>
      <c r="M46" s="273">
        <f>L34</f>
        <v>3708</v>
      </c>
      <c r="N46" s="274"/>
      <c r="O46" s="268"/>
      <c r="P46" s="268"/>
      <c r="Q46" s="91">
        <f>M51</f>
        <v>0</v>
      </c>
      <c r="V46" s="48"/>
    </row>
    <row r="47" spans="1:22" s="14" customFormat="1" ht="18.899999999999999" customHeight="1">
      <c r="A47" s="277"/>
      <c r="B47" s="268"/>
      <c r="C47" s="269"/>
      <c r="D47" s="268"/>
      <c r="E47" s="270"/>
      <c r="F47" s="270"/>
      <c r="G47" s="270"/>
      <c r="H47" s="311"/>
      <c r="I47" s="312"/>
      <c r="J47" s="164" t="s">
        <v>27</v>
      </c>
      <c r="K47" s="271"/>
      <c r="L47" s="272"/>
      <c r="M47" s="273">
        <v>12000</v>
      </c>
      <c r="N47" s="274"/>
      <c r="O47" s="268"/>
      <c r="P47" s="268"/>
      <c r="Q47" s="91"/>
      <c r="V47" s="48"/>
    </row>
    <row r="48" spans="1:22" s="14" customFormat="1" ht="18.899999999999999" customHeight="1">
      <c r="A48" s="268"/>
      <c r="B48" s="268"/>
      <c r="C48" s="269"/>
      <c r="D48" s="268"/>
      <c r="E48" s="270"/>
      <c r="F48" s="270"/>
      <c r="G48" s="270"/>
      <c r="H48" s="311"/>
      <c r="I48" s="312"/>
      <c r="J48" s="164" t="s">
        <v>109</v>
      </c>
      <c r="K48" s="271"/>
      <c r="L48" s="279">
        <v>0.1</v>
      </c>
      <c r="M48" s="280">
        <f>SUM(M41:M47)*L48</f>
        <v>1757.1270000000002</v>
      </c>
      <c r="N48" s="274"/>
      <c r="O48" s="25"/>
      <c r="P48" s="25"/>
      <c r="Q48" s="91"/>
      <c r="U48" s="281" t="e">
        <f>U44/U41</f>
        <v>#DIV/0!</v>
      </c>
      <c r="V48" s="48"/>
    </row>
    <row r="49" spans="1:22" s="14" customFormat="1" ht="18.899999999999999" customHeight="1">
      <c r="A49" s="282"/>
      <c r="B49" s="268"/>
      <c r="C49" s="269"/>
      <c r="D49" s="268"/>
      <c r="E49" s="270"/>
      <c r="F49" s="270"/>
      <c r="G49" s="270"/>
      <c r="H49" s="311"/>
      <c r="I49" s="312"/>
      <c r="J49" s="283" t="s">
        <v>27</v>
      </c>
      <c r="K49" s="284"/>
      <c r="L49" s="285"/>
      <c r="M49" s="286">
        <f>SUM(M41:M48)</f>
        <v>19328.397000000001</v>
      </c>
      <c r="N49" s="287"/>
      <c r="O49" s="288"/>
      <c r="P49" s="288"/>
      <c r="Q49" s="91"/>
      <c r="V49" s="48"/>
    </row>
    <row r="50" spans="1:22" s="14" customFormat="1" ht="18.899999999999999" customHeight="1" thickBot="1">
      <c r="A50" s="289"/>
      <c r="B50" s="290"/>
      <c r="C50" s="291"/>
      <c r="D50" s="290"/>
      <c r="E50" s="292"/>
      <c r="F50" s="292"/>
      <c r="G50" s="292"/>
      <c r="H50" s="313"/>
      <c r="I50" s="314"/>
      <c r="J50" s="293" t="s">
        <v>110</v>
      </c>
      <c r="K50" s="294"/>
      <c r="L50" s="295"/>
      <c r="M50" s="296">
        <f>+M49+(M49*0.11)</f>
        <v>21454.520670000002</v>
      </c>
      <c r="N50" s="297"/>
      <c r="O50" s="298"/>
      <c r="P50" s="298"/>
      <c r="Q50" s="91"/>
      <c r="V50" s="48"/>
    </row>
    <row r="51" spans="1:22" s="14" customFormat="1" ht="15.6">
      <c r="A51" s="299"/>
      <c r="B51" s="300"/>
      <c r="E51" s="301"/>
      <c r="J51" s="315" t="s">
        <v>111</v>
      </c>
      <c r="K51" s="315"/>
      <c r="L51" s="315"/>
      <c r="M51" s="302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2026-07-29T05:00:27Z</dcterms:modified>
</cp:coreProperties>
</file>