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C76AA6B7-C6D8-4B1E-9631-763AEE3D24F5}" xr6:coauthVersionLast="47" xr6:coauthVersionMax="47" xr10:uidLastSave="{00000000-0000-0000-0000-000000000000}"/>
  <bookViews>
    <workbookView xWindow="-108" yWindow="-108" windowWidth="23256" windowHeight="12456" xr2:uid="{449F7BDE-AE19-4866-80C0-93BBF9B207F3}"/>
  </bookViews>
  <sheets>
    <sheet name="J-LPWSWM126D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" l="1"/>
  <c r="M46" i="1"/>
  <c r="M45" i="1"/>
  <c r="O45" i="1" s="1"/>
  <c r="O47" i="1" s="1"/>
  <c r="M43" i="1"/>
  <c r="O43" i="1" s="1"/>
  <c r="C43" i="1"/>
  <c r="O42" i="1"/>
  <c r="M42" i="1"/>
  <c r="L42" i="1"/>
  <c r="O41" i="1"/>
  <c r="M41" i="1"/>
  <c r="L41" i="1"/>
  <c r="M38" i="1"/>
  <c r="O38" i="1" s="1"/>
  <c r="L37" i="1"/>
  <c r="M37" i="1" s="1"/>
  <c r="O37" i="1" s="1"/>
  <c r="L36" i="1"/>
  <c r="M36" i="1" s="1"/>
  <c r="O36" i="1" s="1"/>
  <c r="M35" i="1"/>
  <c r="O35" i="1" s="1"/>
  <c r="L35" i="1"/>
  <c r="M34" i="1"/>
  <c r="O34" i="1" s="1"/>
  <c r="L34" i="1"/>
  <c r="M33" i="1"/>
  <c r="O33" i="1" s="1"/>
  <c r="L33" i="1"/>
  <c r="O32" i="1"/>
  <c r="M32" i="1"/>
  <c r="L32" i="1"/>
  <c r="O31" i="1"/>
  <c r="M31" i="1"/>
  <c r="M30" i="1"/>
  <c r="O30" i="1" s="1"/>
  <c r="L30" i="1"/>
  <c r="L29" i="1"/>
  <c r="M29" i="1" s="1"/>
  <c r="O29" i="1" s="1"/>
  <c r="L28" i="1"/>
  <c r="M27" i="1"/>
  <c r="O27" i="1" s="1"/>
  <c r="L27" i="1"/>
  <c r="M26" i="1"/>
  <c r="M25" i="1"/>
  <c r="O25" i="1" s="1"/>
  <c r="O24" i="1"/>
  <c r="M24" i="1"/>
  <c r="L23" i="1"/>
  <c r="M23" i="1" s="1"/>
  <c r="O23" i="1" s="1"/>
  <c r="L22" i="1"/>
  <c r="M22" i="1" s="1"/>
  <c r="O22" i="1" s="1"/>
  <c r="O21" i="1"/>
  <c r="M21" i="1"/>
  <c r="L21" i="1"/>
  <c r="L20" i="1"/>
  <c r="M20" i="1" s="1"/>
  <c r="O20" i="1" s="1"/>
  <c r="L19" i="1"/>
  <c r="M19" i="1" s="1"/>
  <c r="O19" i="1" s="1"/>
  <c r="O17" i="1"/>
  <c r="M17" i="1"/>
  <c r="M14" i="1"/>
  <c r="O14" i="1" s="1"/>
  <c r="M13" i="1"/>
  <c r="O13" i="1" s="1"/>
  <c r="O18" i="1" s="1"/>
  <c r="O40" i="1" l="1"/>
  <c r="O26" i="1"/>
  <c r="O44" i="1"/>
  <c r="O48" i="1" s="1"/>
  <c r="O49" i="1" l="1"/>
  <c r="O50" i="1" s="1"/>
</calcChain>
</file>

<file path=xl/sharedStrings.xml><?xml version="1.0" encoding="utf-8"?>
<sst xmlns="http://schemas.openxmlformats.org/spreadsheetml/2006/main" count="128" uniqueCount="60">
  <si>
    <t>ORDER COSTING FORM</t>
  </si>
  <si>
    <t>STYLE :</t>
  </si>
  <si>
    <t>WASHING TYPE :</t>
  </si>
  <si>
    <t>GARMENT COLOR :</t>
  </si>
  <si>
    <t>NAVY</t>
  </si>
  <si>
    <t>GARMENT DESC :</t>
  </si>
  <si>
    <t>QTY ORDER :</t>
  </si>
  <si>
    <t>PCS</t>
  </si>
  <si>
    <t>FABRIC COMPOSITION</t>
  </si>
  <si>
    <t>BRANDS :</t>
  </si>
  <si>
    <t>JENAHARA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</si>
  <si>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</si>
  <si>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</si>
  <si>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</si>
  <si>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</si>
  <si>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</si>
  <si>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</si>
  <si>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</si>
  <si>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</si>
  <si>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</si>
  <si>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</si>
  <si>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</si>
  <si>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</si>
  <si>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</si>
  <si>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</si>
  <si>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</si>
  <si>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</si>
  <si>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</si>
  <si>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</si>
  <si>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</si>
  <si>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</si>
  <si>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</si>
  <si>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YARD</t>
  </si>
  <si>
    <t>MAIN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</si>
  <si>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</si>
  <si>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</si>
  <si>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</si>
  <si>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</si>
  <si>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</si>
  <si>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</si>
  <si>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</si>
  <si>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METAL PLATE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</si>
  <si>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</si>
  <si>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</si>
  <si>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</si>
  <si>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</si>
  <si>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</si>
  <si>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</si>
  <si>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</si>
  <si>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</si>
  <si>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J-LPWSWM126D019</t>
  </si>
  <si>
    <t>PANTS</t>
  </si>
  <si>
    <t>TWILL 20S</t>
  </si>
  <si>
    <t>AV - 2819 TWILL 20S</t>
  </si>
  <si>
    <t>MICROTEX POCKETING</t>
  </si>
  <si>
    <t>ELASTIC BAND 4CM</t>
  </si>
  <si>
    <t>MTR</t>
  </si>
  <si>
    <t>ZIPPER 15CM</t>
  </si>
  <si>
    <t>HOOK &amp; BAR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</si>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</sst>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5" borderId="0" xfId="0" applyFont="1" applyFill="1"/>
  </cellXfs>
  <cellStyles count="3">
    <cellStyle name="Comma" xfId="1" builtinId="3"/>
    <cellStyle name="Normal" xfId="0" builtinId="0"/>
    <cellStyle name="Normal 2" xfId="2" xr:uid="{0B5C8998-9250-49D2-9469-D4E0CDE8C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365760</xdr:colOff>
      <xdr:row>0</xdr:row>
      <xdr:rowOff>1</xdr:rowOff>
    </xdr:from>
    <xdr:ext cx="3379470" cy="1882140"/>
    <xdr:pic>
      <xdr:nvPicPr>
        <xdr:cNvPr id="6" name="image13.png" title="Image">
          <a:extLst>
            <a:ext uri="{FF2B5EF4-FFF2-40B4-BE49-F238E27FC236}">
              <a16:creationId xmlns:a16="http://schemas.microsoft.com/office/drawing/2014/main" id="{3C35BA97-3B53-4E5C-AC93-9564444B76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6900" y="1"/>
          <a:ext cx="3379470" cy="18821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E02-06EB-4D46-84EF-09B6118A5290}">
  <dimension ref="A1:Z1003"/>
  <sheetViews>
    <sheetView tabSelected="1" workbookViewId="0">
      <selection activeCell="B21" sqref="B21:D21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51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/>
      <c r="D5" s="8" t="s">
        <v>7</v>
      </c>
      <c r="E5" s="17" t="s">
        <v>8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4</v>
      </c>
      <c r="F13" s="43">
        <v>1.2989999999999999</v>
      </c>
      <c r="G13" s="41" t="s">
        <v>25</v>
      </c>
      <c r="H13" s="41">
        <v>1</v>
      </c>
      <c r="I13" s="41" t="s">
        <v>26</v>
      </c>
      <c r="J13" s="44">
        <v>30200</v>
      </c>
      <c r="K13" s="45" t="s">
        <v>27</v>
      </c>
      <c r="L13" s="46">
        <v>33500</v>
      </c>
      <c r="M13" s="47">
        <f>+F13*J13</f>
        <v>39229.799999999996</v>
      </c>
      <c r="N13" s="48">
        <v>0.03</v>
      </c>
      <c r="O13" s="47">
        <f t="shared" ref="O13:O14" si="0">IF(M13="","",(M13*(1+N13)))</f>
        <v>40406.693999999996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49" t="s">
        <v>54</v>
      </c>
      <c r="C14" s="28"/>
      <c r="D14" s="29"/>
      <c r="E14" s="40" t="s">
        <v>4</v>
      </c>
      <c r="F14" s="43">
        <v>0.25</v>
      </c>
      <c r="G14" s="41" t="s">
        <v>25</v>
      </c>
      <c r="H14" s="41">
        <v>1</v>
      </c>
      <c r="I14" s="41" t="s">
        <v>26</v>
      </c>
      <c r="J14" s="44">
        <v>30200</v>
      </c>
      <c r="K14" s="45" t="s">
        <v>27</v>
      </c>
      <c r="L14" s="46">
        <v>33500</v>
      </c>
      <c r="M14" s="47">
        <f>+F14*J14</f>
        <v>7550</v>
      </c>
      <c r="N14" s="48">
        <v>0.03</v>
      </c>
      <c r="O14" s="47">
        <f t="shared" si="0"/>
        <v>7776.5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3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48183.193999999996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2" t="s">
        <v>30</v>
      </c>
      <c r="H19" s="64">
        <v>1</v>
      </c>
      <c r="I19" s="41" t="s">
        <v>26</v>
      </c>
      <c r="J19" s="65">
        <v>1000</v>
      </c>
      <c r="K19" s="51" t="s">
        <v>27</v>
      </c>
      <c r="L19" s="46">
        <f t="shared" ref="L19:L28" si="1">IF(H19="","",(IF(K19="Local",(J19/H19),(J19/H19*1.3))))</f>
        <v>1000</v>
      </c>
      <c r="M19" s="47">
        <f t="shared" ref="M19:M27" si="2">IF(F19="","",(IF(I19="USD",(L19*$F$7*F19),(L19*F19))))</f>
        <v>1000</v>
      </c>
      <c r="N19" s="48">
        <v>0.03</v>
      </c>
      <c r="O19" s="47">
        <f t="shared" ref="O19:O25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50"/>
      <c r="F20" s="51">
        <v>0.9</v>
      </c>
      <c r="G20" s="52" t="s">
        <v>56</v>
      </c>
      <c r="H20" s="52">
        <v>1</v>
      </c>
      <c r="I20" s="41" t="s">
        <v>26</v>
      </c>
      <c r="J20" s="68">
        <v>2500</v>
      </c>
      <c r="K20" s="51" t="s">
        <v>27</v>
      </c>
      <c r="L20" s="69">
        <f t="shared" si="1"/>
        <v>2500</v>
      </c>
      <c r="M20" s="70">
        <f t="shared" si="2"/>
        <v>2250</v>
      </c>
      <c r="N20" s="48">
        <v>0.03</v>
      </c>
      <c r="O20" s="47">
        <f t="shared" si="3"/>
        <v>2317.5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31</v>
      </c>
      <c r="C21" s="28"/>
      <c r="D21" s="29"/>
      <c r="E21" s="72"/>
      <c r="F21" s="73">
        <v>0.08</v>
      </c>
      <c r="G21" s="52" t="s">
        <v>32</v>
      </c>
      <c r="H21" s="52">
        <v>1</v>
      </c>
      <c r="I21" s="41" t="s">
        <v>26</v>
      </c>
      <c r="J21" s="52">
        <v>15000</v>
      </c>
      <c r="K21" s="51" t="s">
        <v>27</v>
      </c>
      <c r="L21" s="69">
        <f t="shared" si="1"/>
        <v>15000</v>
      </c>
      <c r="M21" s="70">
        <f t="shared" si="2"/>
        <v>1200</v>
      </c>
      <c r="N21" s="48">
        <v>0.03</v>
      </c>
      <c r="O21" s="47">
        <f t="shared" si="3"/>
        <v>1236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5">
      <c r="A22" s="74">
        <v>4</v>
      </c>
      <c r="B22" s="71" t="s">
        <v>57</v>
      </c>
      <c r="C22" s="28"/>
      <c r="D22" s="29"/>
      <c r="E22" s="72"/>
      <c r="F22" s="73">
        <v>1</v>
      </c>
      <c r="G22" s="52" t="s">
        <v>30</v>
      </c>
      <c r="H22" s="52">
        <v>1</v>
      </c>
      <c r="I22" s="41" t="s">
        <v>26</v>
      </c>
      <c r="J22" s="52">
        <v>2500</v>
      </c>
      <c r="K22" s="51" t="s">
        <v>27</v>
      </c>
      <c r="L22" s="69">
        <f t="shared" si="1"/>
        <v>2500</v>
      </c>
      <c r="M22" s="70">
        <f t="shared" si="2"/>
        <v>2500</v>
      </c>
      <c r="N22" s="48">
        <v>0.03</v>
      </c>
      <c r="O22" s="47">
        <f t="shared" si="3"/>
        <v>2575</v>
      </c>
      <c r="P22" s="66"/>
      <c r="Q22" s="66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5">
      <c r="A23" s="74">
        <v>5</v>
      </c>
      <c r="B23" s="71" t="s">
        <v>58</v>
      </c>
      <c r="C23" s="28"/>
      <c r="D23" s="29"/>
      <c r="E23" s="72"/>
      <c r="F23" s="73">
        <v>1</v>
      </c>
      <c r="G23" s="52" t="s">
        <v>59</v>
      </c>
      <c r="H23" s="52">
        <v>1</v>
      </c>
      <c r="I23" s="41" t="s">
        <v>26</v>
      </c>
      <c r="J23" s="52">
        <v>250</v>
      </c>
      <c r="K23" s="51" t="s">
        <v>27</v>
      </c>
      <c r="L23" s="69">
        <f t="shared" si="1"/>
        <v>250</v>
      </c>
      <c r="M23" s="70">
        <f t="shared" si="2"/>
        <v>250</v>
      </c>
      <c r="N23" s="48">
        <v>0.03</v>
      </c>
      <c r="O23" s="47">
        <f t="shared" si="3"/>
        <v>257.5</v>
      </c>
      <c r="P23" s="66"/>
      <c r="Q23" s="66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5</v>
      </c>
      <c r="B24" s="75"/>
      <c r="C24" s="28"/>
      <c r="D24" s="29"/>
      <c r="E24" s="72"/>
      <c r="F24" s="51"/>
      <c r="G24" s="52" t="s">
        <v>30</v>
      </c>
      <c r="H24" s="52">
        <v>0</v>
      </c>
      <c r="I24" s="41" t="s">
        <v>26</v>
      </c>
      <c r="J24" s="68"/>
      <c r="K24" s="51" t="s">
        <v>27</v>
      </c>
      <c r="L24" s="46"/>
      <c r="M24" s="70" t="str">
        <f t="shared" si="2"/>
        <v/>
      </c>
      <c r="N24" s="48">
        <v>0</v>
      </c>
      <c r="O24" s="70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74">
        <v>6</v>
      </c>
      <c r="B25" s="76"/>
      <c r="C25" s="28"/>
      <c r="D25" s="29"/>
      <c r="E25" s="77"/>
      <c r="F25" s="51"/>
      <c r="G25" s="52" t="s">
        <v>30</v>
      </c>
      <c r="H25" s="78">
        <v>0</v>
      </c>
      <c r="I25" s="41" t="s">
        <v>26</v>
      </c>
      <c r="J25" s="79">
        <v>0</v>
      </c>
      <c r="K25" s="51" t="s">
        <v>27</v>
      </c>
      <c r="L25" s="46"/>
      <c r="M25" s="47" t="str">
        <f t="shared" si="2"/>
        <v/>
      </c>
      <c r="N25" s="48">
        <v>0</v>
      </c>
      <c r="O25" s="47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41"/>
      <c r="B26" s="80"/>
      <c r="C26" s="34"/>
      <c r="D26" s="35"/>
      <c r="E26" s="81"/>
      <c r="F26" s="82"/>
      <c r="G26" s="83"/>
      <c r="H26" s="83">
        <v>0</v>
      </c>
      <c r="I26" s="83"/>
      <c r="J26" s="84"/>
      <c r="K26" s="84"/>
      <c r="L26" s="46"/>
      <c r="M26" s="47" t="str">
        <f t="shared" si="2"/>
        <v/>
      </c>
      <c r="N26" s="58" t="s">
        <v>28</v>
      </c>
      <c r="O26" s="59">
        <f>SUM(O19:O25)</f>
        <v>7416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1">
        <v>8</v>
      </c>
      <c r="B27" s="54"/>
      <c r="C27" s="28"/>
      <c r="D27" s="29"/>
      <c r="E27" s="40"/>
      <c r="F27" s="53"/>
      <c r="G27" s="41"/>
      <c r="H27" s="41"/>
      <c r="I27" s="41"/>
      <c r="J27" s="45"/>
      <c r="K27" s="45"/>
      <c r="L27" s="46" t="str">
        <f t="shared" si="1"/>
        <v/>
      </c>
      <c r="M27" s="47" t="str">
        <f t="shared" si="2"/>
        <v/>
      </c>
      <c r="N27" s="48"/>
      <c r="O27" s="47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55"/>
      <c r="G28" s="4"/>
      <c r="H28" s="4"/>
      <c r="I28" s="4"/>
      <c r="J28" s="55"/>
      <c r="K28" s="55"/>
      <c r="L28" s="46" t="str">
        <f t="shared" si="1"/>
        <v/>
      </c>
      <c r="M28" s="57"/>
      <c r="N28" s="85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1</v>
      </c>
      <c r="B29" s="87" t="s">
        <v>33</v>
      </c>
      <c r="C29" s="88"/>
      <c r="D29" s="89"/>
      <c r="E29" s="90"/>
      <c r="F29" s="91">
        <v>1</v>
      </c>
      <c r="G29" s="92" t="s">
        <v>30</v>
      </c>
      <c r="H29" s="92">
        <v>12</v>
      </c>
      <c r="I29" s="92" t="s">
        <v>26</v>
      </c>
      <c r="J29" s="93">
        <v>5772</v>
      </c>
      <c r="K29" s="94" t="s">
        <v>27</v>
      </c>
      <c r="L29" s="95">
        <f>+J29/12</f>
        <v>481</v>
      </c>
      <c r="M29" s="96">
        <f t="shared" ref="M29:M37" si="4">IF(F29="","",(IF(I29="USD",(L29*$F$7*F29),(L29*F29))))</f>
        <v>481</v>
      </c>
      <c r="N29" s="97">
        <v>0.03</v>
      </c>
      <c r="O29" s="98">
        <f t="shared" ref="O29:O33" si="5">IF(M29="","",(M29*(1+N29)))</f>
        <v>495.43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2</v>
      </c>
      <c r="B30" s="99" t="s">
        <v>34</v>
      </c>
      <c r="C30" s="88"/>
      <c r="D30" s="89"/>
      <c r="E30" s="100"/>
      <c r="F30" s="91">
        <v>1</v>
      </c>
      <c r="G30" s="92" t="s">
        <v>30</v>
      </c>
      <c r="H30" s="92">
        <v>12</v>
      </c>
      <c r="I30" s="92" t="s">
        <v>26</v>
      </c>
      <c r="J30" s="93">
        <v>1665</v>
      </c>
      <c r="K30" s="94" t="s">
        <v>27</v>
      </c>
      <c r="L30" s="95">
        <f>+J30/12</f>
        <v>138.75</v>
      </c>
      <c r="M30" s="96">
        <f t="shared" si="4"/>
        <v>138.75</v>
      </c>
      <c r="N30" s="97">
        <v>0.03</v>
      </c>
      <c r="O30" s="98">
        <f t="shared" si="5"/>
        <v>142.91249999999999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3</v>
      </c>
      <c r="B31" s="101" t="s">
        <v>35</v>
      </c>
      <c r="C31" s="88"/>
      <c r="D31" s="89"/>
      <c r="E31" s="100"/>
      <c r="F31" s="94">
        <v>1</v>
      </c>
      <c r="G31" s="92" t="s">
        <v>30</v>
      </c>
      <c r="H31" s="92">
        <v>1</v>
      </c>
      <c r="I31" s="92" t="s">
        <v>26</v>
      </c>
      <c r="J31" s="93">
        <v>110</v>
      </c>
      <c r="K31" s="94" t="s">
        <v>27</v>
      </c>
      <c r="L31" s="102">
        <v>110</v>
      </c>
      <c r="M31" s="96">
        <f t="shared" si="4"/>
        <v>110</v>
      </c>
      <c r="N31" s="97">
        <v>0.03</v>
      </c>
      <c r="O31" s="98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4</v>
      </c>
      <c r="B32" s="103" t="s">
        <v>36</v>
      </c>
      <c r="C32" s="88"/>
      <c r="D32" s="89"/>
      <c r="E32" s="104"/>
      <c r="F32" s="94">
        <v>1</v>
      </c>
      <c r="G32" s="105" t="s">
        <v>30</v>
      </c>
      <c r="H32" s="105">
        <v>1</v>
      </c>
      <c r="I32" s="92" t="s">
        <v>26</v>
      </c>
      <c r="J32" s="93">
        <v>220</v>
      </c>
      <c r="K32" s="94" t="s">
        <v>27</v>
      </c>
      <c r="L32" s="102">
        <f t="shared" ref="L32:L36" si="6">+J32*1</f>
        <v>220</v>
      </c>
      <c r="M32" s="96">
        <f t="shared" si="4"/>
        <v>220</v>
      </c>
      <c r="N32" s="97">
        <v>0.03</v>
      </c>
      <c r="O32" s="98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5</v>
      </c>
      <c r="B33" s="101" t="s">
        <v>37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26</v>
      </c>
      <c r="J33" s="93">
        <v>250</v>
      </c>
      <c r="K33" s="94" t="s">
        <v>27</v>
      </c>
      <c r="L33" s="102">
        <f t="shared" si="6"/>
        <v>250</v>
      </c>
      <c r="M33" s="96">
        <f t="shared" si="4"/>
        <v>250</v>
      </c>
      <c r="N33" s="97">
        <v>0.03</v>
      </c>
      <c r="O33" s="98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6</v>
      </c>
      <c r="B34" s="106" t="s">
        <v>38</v>
      </c>
      <c r="C34" s="88"/>
      <c r="D34" s="89"/>
      <c r="E34" s="100"/>
      <c r="F34" s="94">
        <v>1</v>
      </c>
      <c r="G34" s="92" t="s">
        <v>30</v>
      </c>
      <c r="H34" s="92">
        <v>1</v>
      </c>
      <c r="I34" s="92" t="s">
        <v>26</v>
      </c>
      <c r="J34" s="93">
        <v>25</v>
      </c>
      <c r="K34" s="94" t="s">
        <v>27</v>
      </c>
      <c r="L34" s="102">
        <f t="shared" si="6"/>
        <v>25</v>
      </c>
      <c r="M34" s="96">
        <f t="shared" si="4"/>
        <v>25</v>
      </c>
      <c r="N34" s="97">
        <v>0.03</v>
      </c>
      <c r="O34" s="98">
        <f>IF(M34="","",(M34*(1+N34)))</f>
        <v>25.75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7</v>
      </c>
      <c r="B35" s="107" t="s">
        <v>39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26</v>
      </c>
      <c r="J35" s="93">
        <v>650</v>
      </c>
      <c r="K35" s="94" t="s">
        <v>27</v>
      </c>
      <c r="L35" s="102">
        <f t="shared" si="6"/>
        <v>650</v>
      </c>
      <c r="M35" s="96">
        <f t="shared" si="4"/>
        <v>650</v>
      </c>
      <c r="N35" s="97">
        <v>0.03</v>
      </c>
      <c r="O35" s="98">
        <f>IF(M35="","",(M35*(1+N35)))</f>
        <v>669.5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6">
        <v>8</v>
      </c>
      <c r="B36" s="107" t="s">
        <v>40</v>
      </c>
      <c r="C36" s="88"/>
      <c r="D36" s="89"/>
      <c r="E36" s="108"/>
      <c r="F36" s="91">
        <v>1</v>
      </c>
      <c r="G36" s="92" t="s">
        <v>30</v>
      </c>
      <c r="H36" s="109">
        <v>1</v>
      </c>
      <c r="I36" s="92" t="s">
        <v>26</v>
      </c>
      <c r="J36" s="93">
        <v>750</v>
      </c>
      <c r="K36" s="94" t="s">
        <v>27</v>
      </c>
      <c r="L36" s="102">
        <f t="shared" si="6"/>
        <v>750</v>
      </c>
      <c r="M36" s="96">
        <f t="shared" si="4"/>
        <v>750</v>
      </c>
      <c r="N36" s="97">
        <v>0.03</v>
      </c>
      <c r="O36" s="98">
        <f>IF(M36="","",(M36*(1+N36)))</f>
        <v>772.5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86">
        <v>9</v>
      </c>
      <c r="B37" s="107" t="s">
        <v>41</v>
      </c>
      <c r="C37" s="88"/>
      <c r="D37" s="89"/>
      <c r="E37" s="108"/>
      <c r="F37" s="91">
        <v>1</v>
      </c>
      <c r="G37" s="92" t="s">
        <v>30</v>
      </c>
      <c r="H37" s="109">
        <v>1</v>
      </c>
      <c r="I37" s="92" t="s">
        <v>26</v>
      </c>
      <c r="J37" s="93">
        <v>1499</v>
      </c>
      <c r="K37" s="94" t="s">
        <v>27</v>
      </c>
      <c r="L37" s="102">
        <f>+J37*1</f>
        <v>1499</v>
      </c>
      <c r="M37" s="96">
        <f t="shared" si="4"/>
        <v>1499</v>
      </c>
      <c r="N37" s="97">
        <v>0.03</v>
      </c>
      <c r="O37" s="98">
        <f>IF(M37="","",(M37*(1+N37)))</f>
        <v>1543.97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2"/>
      <c r="B38" s="110"/>
      <c r="C38" s="28"/>
      <c r="D38" s="29"/>
      <c r="E38" s="111"/>
      <c r="F38" s="73"/>
      <c r="G38" s="52"/>
      <c r="H38" s="112"/>
      <c r="I38" s="41"/>
      <c r="J38" s="45"/>
      <c r="K38" s="51"/>
      <c r="L38" s="46"/>
      <c r="M38" s="47" t="str">
        <f>IF(F38="","",(IF(I38="USD",(L38*$F$7*F38),(L38*F38))))</f>
        <v/>
      </c>
      <c r="N38" s="48">
        <v>0</v>
      </c>
      <c r="O38" s="47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2"/>
      <c r="B39" s="113"/>
      <c r="C39" s="113"/>
      <c r="D39" s="113"/>
      <c r="E39" s="111"/>
      <c r="F39" s="114"/>
      <c r="G39" s="112"/>
      <c r="H39" s="112"/>
      <c r="I39" s="112"/>
      <c r="J39" s="115"/>
      <c r="K39" s="114"/>
      <c r="L39" s="46"/>
      <c r="M39" s="47"/>
      <c r="N39" s="48"/>
      <c r="O39" s="4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6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8" t="s">
        <v>28</v>
      </c>
      <c r="O40" s="59">
        <f>SUM(O29:O38)</f>
        <v>4247.4624999999996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1</v>
      </c>
      <c r="B41" s="75" t="s">
        <v>42</v>
      </c>
      <c r="C41" s="28"/>
      <c r="D41" s="29"/>
      <c r="E41" s="40"/>
      <c r="F41" s="41">
        <v>1</v>
      </c>
      <c r="G41" s="52" t="s">
        <v>30</v>
      </c>
      <c r="H41" s="41">
        <v>1</v>
      </c>
      <c r="I41" s="41" t="s">
        <v>26</v>
      </c>
      <c r="J41" s="117">
        <v>0</v>
      </c>
      <c r="K41" s="51" t="s">
        <v>27</v>
      </c>
      <c r="L41" s="46">
        <f t="shared" ref="L41:L42" si="7">IF(H41="","",(IF(K41="Local",(J41/H41))))</f>
        <v>0</v>
      </c>
      <c r="M41" s="47">
        <f t="shared" ref="M41:M43" si="8">IF(F41="","",(IF(I41="USD",(L41*$F$7*F41),(L41*F41))))</f>
        <v>0</v>
      </c>
      <c r="N41" s="48">
        <v>0</v>
      </c>
      <c r="O41" s="47">
        <f t="shared" ref="O41:O43" si="9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41">
        <v>2</v>
      </c>
      <c r="B42" s="75" t="s">
        <v>43</v>
      </c>
      <c r="C42" s="28"/>
      <c r="D42" s="29"/>
      <c r="E42" s="40"/>
      <c r="F42" s="41">
        <v>1</v>
      </c>
      <c r="G42" s="52" t="s">
        <v>30</v>
      </c>
      <c r="H42" s="41">
        <v>1</v>
      </c>
      <c r="I42" s="41" t="s">
        <v>26</v>
      </c>
      <c r="J42" s="117">
        <v>0</v>
      </c>
      <c r="K42" s="51" t="s">
        <v>27</v>
      </c>
      <c r="L42" s="46">
        <f t="shared" si="7"/>
        <v>0</v>
      </c>
      <c r="M42" s="47">
        <f t="shared" si="8"/>
        <v>0</v>
      </c>
      <c r="N42" s="48">
        <v>0</v>
      </c>
      <c r="O42" s="47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41">
        <v>3</v>
      </c>
      <c r="B43" s="118" t="s">
        <v>44</v>
      </c>
      <c r="C43" s="119">
        <f>F3</f>
        <v>0</v>
      </c>
      <c r="D43" s="29"/>
      <c r="E43" s="40"/>
      <c r="F43" s="120">
        <v>0</v>
      </c>
      <c r="G43" s="52" t="s">
        <v>30</v>
      </c>
      <c r="H43" s="41">
        <v>1</v>
      </c>
      <c r="I43" s="41" t="s">
        <v>26</v>
      </c>
      <c r="J43" s="117">
        <v>0</v>
      </c>
      <c r="K43" s="51" t="s">
        <v>27</v>
      </c>
      <c r="L43" s="46">
        <v>0</v>
      </c>
      <c r="M43" s="47">
        <f t="shared" si="8"/>
        <v>0</v>
      </c>
      <c r="N43" s="48">
        <v>0</v>
      </c>
      <c r="O43" s="47">
        <f t="shared" si="9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8" t="s">
        <v>28</v>
      </c>
      <c r="O44" s="121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8"/>
      <c r="B45" s="39" t="s">
        <v>45</v>
      </c>
      <c r="C45" s="28"/>
      <c r="D45" s="29"/>
      <c r="E45" s="40"/>
      <c r="F45" s="41">
        <v>1</v>
      </c>
      <c r="G45" s="52" t="s">
        <v>30</v>
      </c>
      <c r="H45" s="41">
        <v>1</v>
      </c>
      <c r="I45" s="41" t="s">
        <v>26</v>
      </c>
      <c r="J45" s="117">
        <v>0</v>
      </c>
      <c r="K45" s="51" t="s">
        <v>27</v>
      </c>
      <c r="L45" s="122">
        <v>43000</v>
      </c>
      <c r="M45" s="47">
        <f t="shared" ref="M45:M46" si="10">IF(F45="","",(IF(I45="USD",(L45*$F$7*F45),(L45*F45))))</f>
        <v>43000</v>
      </c>
      <c r="N45" s="97">
        <v>0</v>
      </c>
      <c r="O45" s="123">
        <f t="shared" ref="O45:O46" si="11">IF(M45="","",(M45*(1+N45)))</f>
        <v>43000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8"/>
      <c r="B46" s="39" t="s">
        <v>46</v>
      </c>
      <c r="C46" s="28"/>
      <c r="D46" s="29"/>
      <c r="E46" s="40"/>
      <c r="F46" s="41">
        <v>1</v>
      </c>
      <c r="G46" s="52" t="s">
        <v>30</v>
      </c>
      <c r="H46" s="41">
        <v>1</v>
      </c>
      <c r="I46" s="41" t="s">
        <v>26</v>
      </c>
      <c r="J46" s="117">
        <v>0</v>
      </c>
      <c r="K46" s="51" t="s">
        <v>27</v>
      </c>
      <c r="L46" s="46">
        <v>2000</v>
      </c>
      <c r="M46" s="47">
        <f t="shared" si="10"/>
        <v>2000</v>
      </c>
      <c r="N46" s="48">
        <v>0</v>
      </c>
      <c r="O46" s="123">
        <f t="shared" si="11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24"/>
      <c r="C47" s="124"/>
      <c r="D47" s="124"/>
      <c r="E47" s="5"/>
      <c r="F47" s="4"/>
      <c r="G47" s="4"/>
      <c r="H47" s="4"/>
      <c r="I47" s="4"/>
      <c r="J47" s="125"/>
      <c r="K47" s="4"/>
      <c r="L47" s="56"/>
      <c r="M47" s="57"/>
      <c r="N47" s="58" t="s">
        <v>28</v>
      </c>
      <c r="O47" s="121">
        <f>SUM(O45:O46)</f>
        <v>45000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47</v>
      </c>
      <c r="O48" s="126">
        <f>+O18+O26+O40+O44+O47</f>
        <v>104846.6565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7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48</v>
      </c>
      <c r="N49" s="48">
        <v>0.05</v>
      </c>
      <c r="O49" s="128">
        <f>+O48*N49</f>
        <v>5242.3328250000004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49</v>
      </c>
      <c r="N50" s="10"/>
      <c r="O50" s="129">
        <f>SUM(O48:O49)</f>
        <v>110088.989325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30">
        <v>110000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9:D49"/>
    <mergeCell ref="B27:D27"/>
    <mergeCell ref="B38:D38"/>
    <mergeCell ref="B42:D42"/>
    <mergeCell ref="C43:D43"/>
    <mergeCell ref="B46:D46"/>
    <mergeCell ref="B37:D37"/>
    <mergeCell ref="B41:D41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J-LPWSWM126D019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2026-03-24T10:10:57Z</dcterms:created>
  <dcterms:modified xsi:type="dcterms:W3CDTF">2026-03-24T10:18:33Z</dcterms:modified>
</cp:coreProperties>
</file>