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t cetera\"/>
    </mc:Choice>
  </mc:AlternateContent>
  <xr:revisionPtr revIDLastSave="0" documentId="8_{74FB1A0C-9A9F-4E17-AEE4-8D8CFAFAC9F8}" xr6:coauthVersionLast="47" xr6:coauthVersionMax="47" xr10:uidLastSave="{00000000-0000-0000-0000-000000000000}"/>
  <bookViews>
    <workbookView xWindow="-108" yWindow="-108" windowWidth="23256" windowHeight="12456" xr2:uid="{45AC06F6-CFF5-4972-859C-C93BC433C9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L40" i="1"/>
  <c r="L39" i="1"/>
  <c r="M36" i="1"/>
  <c r="M35" i="1"/>
  <c r="M34" i="1"/>
  <c r="M33" i="1"/>
  <c r="M32" i="1"/>
  <c r="M31" i="1"/>
  <c r="M30" i="1"/>
  <c r="M29" i="1"/>
  <c r="M28" i="1"/>
  <c r="L27" i="1"/>
  <c r="M26" i="1"/>
  <c r="L26" i="1"/>
  <c r="M25" i="1"/>
  <c r="M24" i="1"/>
  <c r="L23" i="1"/>
  <c r="M22" i="1"/>
  <c r="L22" i="1"/>
  <c r="L21" i="1"/>
  <c r="L20" i="1"/>
  <c r="L19" i="1"/>
  <c r="M17" i="1"/>
  <c r="M15" i="1"/>
  <c r="M14" i="1"/>
  <c r="M13" i="1"/>
  <c r="M40" i="1" l="1"/>
  <c r="O40" i="1" s="1"/>
  <c r="O24" i="1"/>
  <c r="O22" i="1"/>
  <c r="O17" i="1"/>
  <c r="O15" i="1"/>
  <c r="O14" i="1"/>
  <c r="O13" i="1"/>
  <c r="O18" i="1" s="1"/>
  <c r="O36" i="1"/>
  <c r="O35" i="1"/>
  <c r="O34" i="1"/>
  <c r="O33" i="1"/>
  <c r="O32" i="1"/>
  <c r="O31" i="1"/>
  <c r="O30" i="1"/>
  <c r="O29" i="1"/>
  <c r="O26" i="1"/>
  <c r="M20" i="1"/>
  <c r="O20" i="1" s="1"/>
  <c r="O44" i="1"/>
  <c r="M39" i="1"/>
  <c r="O39" i="1" s="1"/>
  <c r="M21" i="1"/>
  <c r="O21" i="1" s="1"/>
  <c r="M19" i="1"/>
  <c r="O19" i="1" s="1"/>
  <c r="O25" i="1" s="1"/>
  <c r="O41" i="1"/>
  <c r="O28" i="1"/>
  <c r="O38" i="1" s="1"/>
  <c r="M23" i="1"/>
  <c r="O23" i="1" s="1"/>
  <c r="O43" i="1"/>
  <c r="O45" i="1" s="1"/>
  <c r="O42" i="1" l="1"/>
  <c r="O46" i="1"/>
  <c r="O47" i="1" l="1"/>
  <c r="O48" i="1"/>
</calcChain>
</file>

<file path=xl/sharedStrings.xml><?xml version="1.0" encoding="utf-8"?>
<sst xmlns="http://schemas.openxmlformats.org/spreadsheetml/2006/main" count="126" uniqueCount="60">
  <si>
    <t>ORDER COSTING FORM</t>
  </si>
  <si>
    <t>STYLE :</t>
  </si>
  <si>
    <t>8BLPIB26H063</t>
  </si>
  <si>
    <t>WASHING TYPE :</t>
  </si>
  <si>
    <t>GARMENT COLOR :</t>
  </si>
  <si>
    <t>KHAKI</t>
  </si>
  <si>
    <t>GARMENT DESC :</t>
  </si>
  <si>
    <t>LONG PANTS</t>
  </si>
  <si>
    <t>QTY ORDER :</t>
  </si>
  <si>
    <t>PCS</t>
  </si>
  <si>
    <t>FABRIC COMPOSITION</t>
  </si>
  <si>
    <t>100% COTTON, CD40XCD40/133X72, WIDTH : 58"</t>
  </si>
  <si>
    <t>BRANDS :</t>
  </si>
  <si>
    <t>ET CETERA</t>
  </si>
  <si>
    <t>gpml 28 june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</si>
  <si>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</si>
  <si>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</si>
  <si>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</si>
  <si>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</si>
  <si>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</si>
  <si>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</si>
  <si>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</si>
  <si>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</si>
  <si>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</si>
  <si>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</si>
  <si>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</si>
  <si>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</si>
  <si>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</si>
  <si>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 xml:space="preserve"> </t>
  </si>
  <si>
    <t>FABRICS :</t>
  </si>
  <si>
    <t>DNT 3646</t>
  </si>
  <si>
    <t>Yards</t>
  </si>
  <si>
    <t>IDR</t>
  </si>
  <si>
    <t>Local</t>
  </si>
  <si>
    <t>MICROTEX</t>
  </si>
  <si>
    <t>TOTAL =</t>
  </si>
  <si>
    <t>Benang</t>
  </si>
  <si>
    <t>Pcs</t>
  </si>
  <si>
    <t>ELASTIC BAND 4 CM</t>
  </si>
  <si>
    <t>DTM</t>
  </si>
  <si>
    <t>MTR</t>
  </si>
  <si>
    <t>STOPPER METAL</t>
  </si>
  <si>
    <t>MOBILON TAPE</t>
  </si>
  <si>
    <t>INTERLINING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</si>
  <si>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</si>
  <si>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</si>
  <si>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</si>
  <si>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</si>
  <si>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</si>
  <si>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</si>
  <si>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</si>
  <si>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</si>
  <si>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 xml:space="preserve">EMBRO </t>
  </si>
  <si>
    <t>PRINTING</t>
  </si>
  <si>
    <t>WASHING</t>
  </si>
  <si>
    <t>CM COST</t>
  </si>
  <si>
    <t>OVERHEAD</t>
  </si>
  <si>
    <t>TOTAL GARMENT COST/PC =</t>
  </si>
  <si>
    <t>MARGIN</t>
  </si>
  <si>
    <t>GRAND TOTAL COGS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</si>
</sst>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;\-#,##0\ ;&quot; -&quot;#\ ;@\ "/>
    <numFmt numFmtId="165" formatCode="_(* #,##0_);_(* \(#,##0\);_(* &quot;-&quot;??_);_(@_)"/>
    <numFmt numFmtId="166" formatCode="#,##0.00\ ;\-#,##0.00\ ;&quot; -&quot;#\ ;@\ "/>
    <numFmt numFmtId="167" formatCode="[$IDR]\ #,##0.00\ ;\-[$IDR]\ #,##0.00\ ;[$IDR]&quot; -&quot;#\ ;@\ "/>
    <numFmt numFmtId="168" formatCode="_-* #,##0.00_-;\-* #,##0.00_-;_-* \-??_-;_-@"/>
    <numFmt numFmtId="169" formatCode="&quot;Rp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sz val="7"/>
      <color rgb="FF1F1F1F"/>
      <name val="Arial"/>
      <family val="2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rgb="FF000000"/>
      <name val="Calibri"/>
      <family val="2"/>
      <scheme val="minor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name val="Microsoft YaHei"/>
      <family val="2"/>
    </font>
    <font>
      <sz val="10"/>
      <color rgb="FFFF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u/>
      <sz val="10"/>
      <color rgb="FF000000"/>
      <name val="Comic Sans MS"/>
      <family val="4"/>
    </font>
    <font>
      <b/>
      <sz val="10"/>
      <color rgb="FF0070C0"/>
      <name val="Comic Sans MS"/>
      <family val="4"/>
    </font>
    <font>
      <b/>
      <sz val="10"/>
      <color theme="1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130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/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 vertical="center"/>
    </xf>
    <xf numFmtId="2" fontId="11" fillId="2" borderId="12" xfId="0" applyNumberFormat="1" applyFont="1" applyFill="1" applyBorder="1" applyAlignment="1">
      <alignment horizontal="center"/>
    </xf>
    <xf numFmtId="165" fontId="13" fillId="2" borderId="12" xfId="1" applyNumberFormat="1" applyFont="1" applyFill="1" applyBorder="1" applyAlignment="1">
      <alignment horizontal="center"/>
    </xf>
    <xf numFmtId="166" fontId="4" fillId="2" borderId="12" xfId="0" applyNumberFormat="1" applyFont="1" applyFill="1" applyBorder="1" applyAlignment="1">
      <alignment horizontal="center"/>
    </xf>
    <xf numFmtId="166" fontId="4" fillId="2" borderId="12" xfId="0" applyNumberFormat="1" applyFont="1" applyFill="1" applyBorder="1"/>
    <xf numFmtId="167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4" fillId="2" borderId="12" xfId="0" applyFont="1" applyFill="1" applyBorder="1"/>
    <xf numFmtId="166" fontId="10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6" fontId="4" fillId="2" borderId="0" xfId="0" applyNumberFormat="1" applyFont="1" applyFill="1" applyAlignment="1">
      <alignment horizontal="center"/>
    </xf>
    <xf numFmtId="166" fontId="4" fillId="2" borderId="0" xfId="0" applyNumberFormat="1" applyFont="1" applyFill="1"/>
    <xf numFmtId="167" fontId="4" fillId="2" borderId="0" xfId="0" applyNumberFormat="1" applyFont="1" applyFill="1"/>
    <xf numFmtId="0" fontId="2" fillId="3" borderId="0" xfId="0" applyFont="1" applyFill="1" applyAlignment="1">
      <alignment horizontal="right"/>
    </xf>
    <xf numFmtId="167" fontId="2" fillId="3" borderId="1" xfId="0" applyNumberFormat="1" applyFont="1" applyFill="1" applyBorder="1"/>
    <xf numFmtId="0" fontId="10" fillId="2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6" fontId="4" fillId="2" borderId="1" xfId="0" applyNumberFormat="1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6" fontId="10" fillId="2" borderId="1" xfId="0" applyNumberFormat="1" applyFont="1" applyFill="1" applyBorder="1" applyAlignment="1">
      <alignment horizontal="center"/>
    </xf>
    <xf numFmtId="0" fontId="14" fillId="0" borderId="0" xfId="0" applyFont="1"/>
    <xf numFmtId="0" fontId="10" fillId="2" borderId="5" xfId="0" applyFont="1" applyFill="1" applyBorder="1" applyAlignment="1">
      <alignment wrapText="1"/>
    </xf>
    <xf numFmtId="4" fontId="10" fillId="2" borderId="12" xfId="0" applyNumberFormat="1" applyFont="1" applyFill="1" applyBorder="1" applyAlignment="1">
      <alignment horizontal="center"/>
    </xf>
    <xf numFmtId="166" fontId="4" fillId="2" borderId="7" xfId="0" applyNumberFormat="1" applyFont="1" applyFill="1" applyBorder="1"/>
    <xf numFmtId="167" fontId="10" fillId="2" borderId="12" xfId="0" applyNumberFormat="1" applyFont="1" applyFill="1" applyBorder="1"/>
    <xf numFmtId="0" fontId="10" fillId="2" borderId="5" xfId="0" applyFont="1" applyFill="1" applyBorder="1"/>
    <xf numFmtId="0" fontId="10" fillId="2" borderId="12" xfId="0" applyFont="1" applyFill="1" applyBorder="1"/>
    <xf numFmtId="2" fontId="10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1" fontId="15" fillId="2" borderId="5" xfId="0" applyNumberFormat="1" applyFont="1" applyFill="1" applyBorder="1"/>
    <xf numFmtId="0" fontId="16" fillId="2" borderId="12" xfId="0" applyFont="1" applyFill="1" applyBorder="1"/>
    <xf numFmtId="0" fontId="16" fillId="2" borderId="12" xfId="0" applyFont="1" applyFill="1" applyBorder="1" applyAlignment="1">
      <alignment horizontal="center"/>
    </xf>
    <xf numFmtId="168" fontId="17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6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10" fillId="2" borderId="12" xfId="2" applyFont="1" applyFill="1" applyBorder="1" applyAlignment="1">
      <alignment horizontal="center"/>
    </xf>
    <xf numFmtId="0" fontId="10" fillId="2" borderId="5" xfId="2" applyFont="1" applyFill="1" applyBorder="1"/>
    <xf numFmtId="0" fontId="18" fillId="0" borderId="6" xfId="2" applyFont="1" applyBorder="1"/>
    <xf numFmtId="0" fontId="18" fillId="0" borderId="7" xfId="2" applyFont="1" applyBorder="1"/>
    <xf numFmtId="0" fontId="10" fillId="2" borderId="12" xfId="2" applyFont="1" applyFill="1" applyBorder="1"/>
    <xf numFmtId="2" fontId="11" fillId="2" borderId="12" xfId="2" applyNumberFormat="1" applyFont="1" applyFill="1" applyBorder="1" applyAlignment="1">
      <alignment horizontal="center"/>
    </xf>
    <xf numFmtId="0" fontId="11" fillId="2" borderId="12" xfId="2" applyFont="1" applyFill="1" applyBorder="1" applyAlignment="1">
      <alignment horizontal="center"/>
    </xf>
    <xf numFmtId="169" fontId="11" fillId="2" borderId="12" xfId="2" applyNumberFormat="1" applyFont="1" applyFill="1" applyBorder="1" applyAlignment="1">
      <alignment horizontal="center"/>
    </xf>
    <xf numFmtId="166" fontId="11" fillId="2" borderId="12" xfId="2" applyNumberFormat="1" applyFont="1" applyFill="1" applyBorder="1" applyAlignment="1">
      <alignment horizontal="center"/>
    </xf>
    <xf numFmtId="169" fontId="11" fillId="2" borderId="7" xfId="2" applyNumberFormat="1" applyFont="1" applyFill="1" applyBorder="1"/>
    <xf numFmtId="167" fontId="11" fillId="2" borderId="12" xfId="2" applyNumberFormat="1" applyFont="1" applyFill="1" applyBorder="1"/>
    <xf numFmtId="9" fontId="11" fillId="2" borderId="12" xfId="0" applyNumberFormat="1" applyFont="1" applyFill="1" applyBorder="1" applyAlignment="1">
      <alignment horizontal="center"/>
    </xf>
    <xf numFmtId="167" fontId="11" fillId="2" borderId="12" xfId="0" applyNumberFormat="1" applyFont="1" applyFill="1" applyBorder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9" fontId="11" fillId="2" borderId="12" xfId="2" applyNumberFormat="1" applyFont="1" applyFill="1" applyBorder="1"/>
    <xf numFmtId="0" fontId="13" fillId="0" borderId="5" xfId="2" applyFont="1" applyBorder="1"/>
    <xf numFmtId="0" fontId="16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10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0" fontId="21" fillId="2" borderId="12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left"/>
    </xf>
    <xf numFmtId="166" fontId="21" fillId="2" borderId="12" xfId="0" applyNumberFormat="1" applyFont="1" applyFill="1" applyBorder="1" applyAlignment="1">
      <alignment horizontal="center"/>
    </xf>
    <xf numFmtId="166" fontId="20" fillId="2" borderId="12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167" fontId="2" fillId="3" borderId="0" xfId="0" applyNumberFormat="1" applyFont="1" applyFill="1"/>
    <xf numFmtId="166" fontId="24" fillId="2" borderId="12" xfId="0" applyNumberFormat="1" applyFont="1" applyFill="1" applyBorder="1"/>
    <xf numFmtId="167" fontId="2" fillId="2" borderId="12" xfId="0" applyNumberFormat="1" applyFont="1" applyFill="1" applyBorder="1"/>
    <xf numFmtId="0" fontId="9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7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7" fontId="4" fillId="0" borderId="12" xfId="0" applyNumberFormat="1" applyFont="1" applyBorder="1"/>
    <xf numFmtId="167" fontId="2" fillId="4" borderId="0" xfId="0" applyNumberFormat="1" applyFont="1" applyFill="1"/>
    <xf numFmtId="0" fontId="25" fillId="5" borderId="0" xfId="0" applyFont="1" applyFill="1"/>
  </cellXfs>
  <cellStyles count="3">
    <cellStyle name="Comma" xfId="1" builtinId="3"/>
    <cellStyle name="Normal" xfId="0" builtinId="0"/>
    <cellStyle name="Normal 2" xfId="2" xr:uid="{03776EEC-2320-4B2D-8DD6-CD657CDE05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0244-F608-4E4B-A659-B723A32393B5}">
  <dimension ref="A1:Z1001"/>
  <sheetViews>
    <sheetView tabSelected="1" workbookViewId="0">
      <selection activeCell="C3" sqref="C3"/>
    </sheetView>
  </sheetViews>
  <sheetFormatPr defaultColWidth="16" defaultRowHeight="14.4" x14ac:dyDescent="0.3"/>
  <cols>
    <col min="1" max="1" width="8" customWidth="1"/>
    <col min="2" max="2" width="28.5546875" customWidth="1"/>
    <col min="3" max="3" width="24.88671875" customWidth="1"/>
    <col min="4" max="4" width="10" customWidth="1"/>
    <col min="5" max="5" width="22.6640625" customWidth="1"/>
    <col min="6" max="6" width="11.33203125" customWidth="1"/>
    <col min="7" max="7" width="9.109375" customWidth="1"/>
    <col min="8" max="8" width="8.21875" customWidth="1"/>
    <col min="9" max="9" width="10.21875" customWidth="1"/>
    <col min="10" max="10" width="14.6640625" customWidth="1"/>
    <col min="11" max="11" width="11.77734375" customWidth="1"/>
    <col min="12" max="12" width="14.88671875" customWidth="1"/>
    <col min="13" max="13" width="20.21875" customWidth="1"/>
    <col min="14" max="14" width="9.77734375" customWidth="1"/>
    <col min="15" max="15" width="19.554687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2" customHeight="1" x14ac:dyDescent="0.45">
      <c r="A3" s="4"/>
      <c r="B3" s="6" t="s">
        <v>1</v>
      </c>
      <c r="C3" s="7" t="s">
        <v>2</v>
      </c>
      <c r="D3" s="8"/>
      <c r="E3" s="9" t="s">
        <v>3</v>
      </c>
      <c r="F3" s="9"/>
      <c r="G3" s="10"/>
      <c r="H3" s="10"/>
      <c r="I3" s="11"/>
      <c r="J3" s="11"/>
      <c r="K3" s="12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4</v>
      </c>
      <c r="C4" s="13" t="s">
        <v>5</v>
      </c>
      <c r="D4" s="8"/>
      <c r="E4" s="9" t="s">
        <v>6</v>
      </c>
      <c r="F4" s="14" t="s">
        <v>7</v>
      </c>
      <c r="G4" s="2"/>
      <c r="H4" s="2"/>
      <c r="I4" s="11"/>
      <c r="J4" s="11"/>
      <c r="K4" s="11"/>
      <c r="L4" s="5"/>
      <c r="M4" s="5"/>
      <c r="N4" s="4"/>
      <c r="O4" s="15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8</v>
      </c>
      <c r="C5" s="16">
        <v>600</v>
      </c>
      <c r="D5" s="8" t="s">
        <v>9</v>
      </c>
      <c r="E5" s="17" t="s">
        <v>10</v>
      </c>
      <c r="F5" s="17" t="s">
        <v>11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8"/>
      <c r="C6" s="17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5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9" t="s">
        <v>12</v>
      </c>
      <c r="C7" s="20" t="s">
        <v>13</v>
      </c>
      <c r="D7" s="18"/>
      <c r="E7" s="18"/>
      <c r="F7" s="21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8"/>
      <c r="D8" s="22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/>
      <c r="C9" s="5" t="s">
        <v>14</v>
      </c>
      <c r="D9" s="5"/>
      <c r="E9" s="5"/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3" t="s">
        <v>15</v>
      </c>
      <c r="B10" s="24" t="s">
        <v>16</v>
      </c>
      <c r="C10" s="25"/>
      <c r="D10" s="26"/>
      <c r="E10" s="23" t="s">
        <v>17</v>
      </c>
      <c r="F10" s="24" t="s">
        <v>18</v>
      </c>
      <c r="G10" s="26"/>
      <c r="H10" s="27" t="s">
        <v>19</v>
      </c>
      <c r="I10" s="28"/>
      <c r="J10" s="28"/>
      <c r="K10" s="28"/>
      <c r="L10" s="29"/>
      <c r="M10" s="23" t="s">
        <v>20</v>
      </c>
      <c r="N10" s="30" t="s">
        <v>21</v>
      </c>
      <c r="O10" s="23" t="s">
        <v>22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24.75" customHeight="1" x14ac:dyDescent="0.3">
      <c r="A11" s="32"/>
      <c r="B11" s="33"/>
      <c r="C11" s="34"/>
      <c r="D11" s="35"/>
      <c r="E11" s="32"/>
      <c r="F11" s="33"/>
      <c r="G11" s="35"/>
      <c r="H11" s="36" t="s">
        <v>23</v>
      </c>
      <c r="I11" s="36" t="s">
        <v>24</v>
      </c>
      <c r="J11" s="36" t="s">
        <v>25</v>
      </c>
      <c r="K11" s="37" t="s">
        <v>26</v>
      </c>
      <c r="L11" s="36" t="s">
        <v>27</v>
      </c>
      <c r="M11" s="32"/>
      <c r="N11" s="32"/>
      <c r="O11" s="32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6.8" x14ac:dyDescent="0.45">
      <c r="A12" s="38" t="s">
        <v>28</v>
      </c>
      <c r="B12" s="39" t="s">
        <v>29</v>
      </c>
      <c r="C12" s="28"/>
      <c r="D12" s="29"/>
      <c r="E12" s="40"/>
      <c r="F12" s="41"/>
      <c r="G12" s="41"/>
      <c r="H12" s="41"/>
      <c r="I12" s="41"/>
      <c r="J12" s="41"/>
      <c r="K12" s="41"/>
      <c r="L12" s="40"/>
      <c r="M12" s="40"/>
      <c r="N12" s="41"/>
      <c r="O12" s="40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41">
        <v>1</v>
      </c>
      <c r="B13" s="42" t="s">
        <v>30</v>
      </c>
      <c r="C13" s="28"/>
      <c r="D13" s="29"/>
      <c r="E13" s="40" t="s">
        <v>5</v>
      </c>
      <c r="F13" s="43">
        <v>1.55</v>
      </c>
      <c r="G13" s="41" t="s">
        <v>31</v>
      </c>
      <c r="H13" s="41">
        <v>1</v>
      </c>
      <c r="I13" s="41" t="s">
        <v>32</v>
      </c>
      <c r="J13" s="44">
        <v>45390</v>
      </c>
      <c r="K13" s="45" t="s">
        <v>33</v>
      </c>
      <c r="L13" s="46">
        <v>51000</v>
      </c>
      <c r="M13" s="47">
        <f>+F13*J13</f>
        <v>70354.5</v>
      </c>
      <c r="N13" s="48">
        <v>0.03</v>
      </c>
      <c r="O13" s="47">
        <f t="shared" ref="O13:O15" si="0">IF(M13="","",(M13*(1+N13)))</f>
        <v>72465.134999999995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41">
        <v>2</v>
      </c>
      <c r="B14" s="42" t="s">
        <v>34</v>
      </c>
      <c r="C14" s="28"/>
      <c r="D14" s="29"/>
      <c r="E14" s="49"/>
      <c r="F14" s="50">
        <v>0.22</v>
      </c>
      <c r="G14" s="41" t="s">
        <v>31</v>
      </c>
      <c r="H14" s="41">
        <v>1</v>
      </c>
      <c r="I14" s="41" t="s">
        <v>32</v>
      </c>
      <c r="J14" s="44">
        <v>9500</v>
      </c>
      <c r="K14" s="45" t="s">
        <v>33</v>
      </c>
      <c r="L14" s="46">
        <v>0</v>
      </c>
      <c r="M14" s="47">
        <f t="shared" ref="M14:M15" si="1">+F14*J14</f>
        <v>2090</v>
      </c>
      <c r="N14" s="48">
        <v>0.03</v>
      </c>
      <c r="O14" s="47">
        <f t="shared" si="0"/>
        <v>2152.7000000000003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41">
        <v>3</v>
      </c>
      <c r="B15" s="42"/>
      <c r="C15" s="28"/>
      <c r="D15" s="29"/>
      <c r="E15" s="40"/>
      <c r="F15" s="50"/>
      <c r="G15" s="41" t="s">
        <v>31</v>
      </c>
      <c r="H15" s="41">
        <v>1</v>
      </c>
      <c r="I15" s="41" t="s">
        <v>32</v>
      </c>
      <c r="J15" s="44">
        <v>0</v>
      </c>
      <c r="K15" s="45" t="s">
        <v>33</v>
      </c>
      <c r="L15" s="46">
        <v>0</v>
      </c>
      <c r="M15" s="47">
        <f t="shared" si="1"/>
        <v>0</v>
      </c>
      <c r="N15" s="48">
        <v>0.03</v>
      </c>
      <c r="O15" s="47">
        <f t="shared" si="0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41">
        <v>4</v>
      </c>
      <c r="B16" s="42"/>
      <c r="C16" s="28"/>
      <c r="D16" s="29"/>
      <c r="E16" s="40"/>
      <c r="F16" s="51"/>
      <c r="G16" s="41"/>
      <c r="H16" s="41"/>
      <c r="I16" s="41"/>
      <c r="J16" s="45"/>
      <c r="K16" s="45"/>
      <c r="L16" s="46"/>
      <c r="M16" s="47"/>
      <c r="N16" s="48"/>
      <c r="O16" s="47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41">
        <v>3</v>
      </c>
      <c r="B17" s="52"/>
      <c r="C17" s="28"/>
      <c r="D17" s="29"/>
      <c r="E17" s="40"/>
      <c r="F17" s="41"/>
      <c r="G17" s="41"/>
      <c r="H17" s="41"/>
      <c r="I17" s="41"/>
      <c r="J17" s="45"/>
      <c r="K17" s="45"/>
      <c r="L17" s="46"/>
      <c r="M17" s="47" t="e">
        <f>#N/A</f>
        <v>#N/A</v>
      </c>
      <c r="N17" s="48"/>
      <c r="O17" s="47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35</v>
      </c>
      <c r="O18" s="57">
        <f>SUM(O13:O16)</f>
        <v>74617.834999999992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36</v>
      </c>
      <c r="C19" s="25"/>
      <c r="D19" s="26"/>
      <c r="E19" s="60"/>
      <c r="F19" s="61">
        <v>1</v>
      </c>
      <c r="G19" s="62" t="s">
        <v>37</v>
      </c>
      <c r="H19" s="63">
        <v>1</v>
      </c>
      <c r="I19" s="41" t="s">
        <v>32</v>
      </c>
      <c r="J19" s="64">
        <v>1000</v>
      </c>
      <c r="K19" s="50" t="s">
        <v>33</v>
      </c>
      <c r="L19" s="46">
        <f t="shared" ref="L19:L27" si="2">IF(H19="","",(IF(K19="Local",(J19/H19),(J19/H19*1.3))))</f>
        <v>1000</v>
      </c>
      <c r="M19" s="47">
        <f t="shared" ref="M19:M26" si="3">IF(F19="","",(IF(I19="USD",(L19*$F$7*F19),(L19*F19))))</f>
        <v>1000</v>
      </c>
      <c r="N19" s="48">
        <v>0.03</v>
      </c>
      <c r="O19" s="47">
        <f t="shared" ref="O19:O24" si="4">IF(M19="","",(M19*(1+N19)))</f>
        <v>1030</v>
      </c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6.5" customHeight="1" x14ac:dyDescent="0.45">
      <c r="A20" s="58">
        <v>2</v>
      </c>
      <c r="B20" s="66" t="s">
        <v>38</v>
      </c>
      <c r="C20" s="28"/>
      <c r="D20" s="29"/>
      <c r="E20" s="49" t="s">
        <v>39</v>
      </c>
      <c r="F20" s="50">
        <v>1</v>
      </c>
      <c r="G20" s="62" t="s">
        <v>40</v>
      </c>
      <c r="H20" s="62">
        <v>1</v>
      </c>
      <c r="I20" s="41" t="s">
        <v>32</v>
      </c>
      <c r="J20" s="67">
        <v>3500</v>
      </c>
      <c r="K20" s="50" t="s">
        <v>33</v>
      </c>
      <c r="L20" s="68">
        <f t="shared" si="2"/>
        <v>3500</v>
      </c>
      <c r="M20" s="69">
        <f t="shared" si="3"/>
        <v>3500</v>
      </c>
      <c r="N20" s="48">
        <v>0.03</v>
      </c>
      <c r="O20" s="47">
        <f t="shared" si="4"/>
        <v>3605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70" t="s">
        <v>41</v>
      </c>
      <c r="C21" s="28"/>
      <c r="D21" s="29"/>
      <c r="E21" s="71"/>
      <c r="F21" s="72">
        <v>2</v>
      </c>
      <c r="G21" s="62" t="s">
        <v>9</v>
      </c>
      <c r="H21" s="62">
        <v>1</v>
      </c>
      <c r="I21" s="41" t="s">
        <v>32</v>
      </c>
      <c r="J21" s="62">
        <v>500</v>
      </c>
      <c r="K21" s="50" t="s">
        <v>33</v>
      </c>
      <c r="L21" s="68">
        <f t="shared" si="2"/>
        <v>500</v>
      </c>
      <c r="M21" s="69">
        <f t="shared" si="3"/>
        <v>1000</v>
      </c>
      <c r="N21" s="48">
        <v>0.03</v>
      </c>
      <c r="O21" s="47">
        <f t="shared" si="4"/>
        <v>1030</v>
      </c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6.5" customHeight="1" x14ac:dyDescent="0.4">
      <c r="A22" s="73">
        <v>4</v>
      </c>
      <c r="B22" s="70" t="s">
        <v>42</v>
      </c>
      <c r="C22" s="28"/>
      <c r="D22" s="29"/>
      <c r="E22" s="71"/>
      <c r="F22" s="72">
        <v>0.5</v>
      </c>
      <c r="G22" s="62" t="s">
        <v>40</v>
      </c>
      <c r="H22" s="62">
        <v>1</v>
      </c>
      <c r="I22" s="41" t="s">
        <v>32</v>
      </c>
      <c r="J22" s="62">
        <v>850</v>
      </c>
      <c r="K22" s="50" t="s">
        <v>33</v>
      </c>
      <c r="L22" s="68">
        <f t="shared" si="2"/>
        <v>850</v>
      </c>
      <c r="M22" s="69">
        <f t="shared" si="3"/>
        <v>425</v>
      </c>
      <c r="N22" s="48">
        <v>0</v>
      </c>
      <c r="O22" s="47">
        <f t="shared" si="4"/>
        <v>425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73">
        <v>5</v>
      </c>
      <c r="B23" s="74" t="s">
        <v>43</v>
      </c>
      <c r="C23" s="28"/>
      <c r="D23" s="29"/>
      <c r="E23" s="71"/>
      <c r="F23" s="50">
        <v>0.04</v>
      </c>
      <c r="G23" s="62" t="s">
        <v>37</v>
      </c>
      <c r="H23" s="62">
        <v>1</v>
      </c>
      <c r="I23" s="41" t="s">
        <v>32</v>
      </c>
      <c r="J23" s="67">
        <v>15000</v>
      </c>
      <c r="K23" s="50" t="s">
        <v>33</v>
      </c>
      <c r="L23" s="68">
        <f t="shared" si="2"/>
        <v>15000</v>
      </c>
      <c r="M23" s="69">
        <f t="shared" si="3"/>
        <v>600</v>
      </c>
      <c r="N23" s="48">
        <v>0</v>
      </c>
      <c r="O23" s="69">
        <f t="shared" si="4"/>
        <v>600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73">
        <v>6</v>
      </c>
      <c r="B24" s="75"/>
      <c r="C24" s="28"/>
      <c r="D24" s="29"/>
      <c r="E24" s="76"/>
      <c r="F24" s="50"/>
      <c r="G24" s="62" t="s">
        <v>37</v>
      </c>
      <c r="H24" s="77">
        <v>0</v>
      </c>
      <c r="I24" s="41" t="s">
        <v>32</v>
      </c>
      <c r="J24" s="78">
        <v>0</v>
      </c>
      <c r="K24" s="50" t="s">
        <v>33</v>
      </c>
      <c r="L24" s="46"/>
      <c r="M24" s="47" t="str">
        <f t="shared" si="3"/>
        <v/>
      </c>
      <c r="N24" s="48">
        <v>0</v>
      </c>
      <c r="O24" s="47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41"/>
      <c r="B25" s="79"/>
      <c r="C25" s="34"/>
      <c r="D25" s="35"/>
      <c r="E25" s="80"/>
      <c r="F25" s="81"/>
      <c r="G25" s="82"/>
      <c r="H25" s="82">
        <v>0</v>
      </c>
      <c r="I25" s="82"/>
      <c r="J25" s="83"/>
      <c r="K25" s="83"/>
      <c r="L25" s="46"/>
      <c r="M25" s="47" t="str">
        <f t="shared" si="3"/>
        <v/>
      </c>
      <c r="N25" s="56" t="s">
        <v>35</v>
      </c>
      <c r="O25" s="57">
        <f>SUM(O19:O24)</f>
        <v>6690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41">
        <v>8</v>
      </c>
      <c r="B26" s="52"/>
      <c r="C26" s="28"/>
      <c r="D26" s="29"/>
      <c r="E26" s="40"/>
      <c r="F26" s="51"/>
      <c r="G26" s="41"/>
      <c r="H26" s="41"/>
      <c r="I26" s="41"/>
      <c r="J26" s="45"/>
      <c r="K26" s="45"/>
      <c r="L26" s="46" t="str">
        <f t="shared" si="2"/>
        <v/>
      </c>
      <c r="M26" s="47" t="str">
        <f t="shared" si="3"/>
        <v/>
      </c>
      <c r="N26" s="48"/>
      <c r="O26" s="47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6" t="str">
        <f t="shared" si="2"/>
        <v/>
      </c>
      <c r="M27" s="55"/>
      <c r="N27" s="84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5">
        <v>1</v>
      </c>
      <c r="B28" s="86" t="s">
        <v>44</v>
      </c>
      <c r="C28" s="87"/>
      <c r="D28" s="88"/>
      <c r="E28" s="89"/>
      <c r="F28" s="90">
        <v>1</v>
      </c>
      <c r="G28" s="91" t="s">
        <v>37</v>
      </c>
      <c r="H28" s="91">
        <v>12</v>
      </c>
      <c r="I28" s="91" t="s">
        <v>32</v>
      </c>
      <c r="J28" s="92">
        <v>1500</v>
      </c>
      <c r="K28" s="93" t="s">
        <v>33</v>
      </c>
      <c r="L28" s="94">
        <v>310</v>
      </c>
      <c r="M28" s="95">
        <f t="shared" ref="M28:M35" si="5">IF(F28="","",(IF(I28="USD",(L28*$F$7*F28),(L28*F28))))</f>
        <v>310</v>
      </c>
      <c r="N28" s="96">
        <v>0.03</v>
      </c>
      <c r="O28" s="97">
        <f t="shared" ref="O28:O32" si="6">IF(M28="","",(M28*(1+N28)))</f>
        <v>319.3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5">
        <v>2</v>
      </c>
      <c r="B29" s="98" t="s">
        <v>45</v>
      </c>
      <c r="C29" s="87"/>
      <c r="D29" s="88"/>
      <c r="E29" s="99"/>
      <c r="F29" s="90">
        <v>1</v>
      </c>
      <c r="G29" s="91" t="s">
        <v>37</v>
      </c>
      <c r="H29" s="91">
        <v>12</v>
      </c>
      <c r="I29" s="91" t="s">
        <v>32</v>
      </c>
      <c r="J29" s="92">
        <v>600</v>
      </c>
      <c r="K29" s="93" t="s">
        <v>33</v>
      </c>
      <c r="L29" s="94">
        <v>130</v>
      </c>
      <c r="M29" s="95">
        <f t="shared" si="5"/>
        <v>130</v>
      </c>
      <c r="N29" s="96">
        <v>0.03</v>
      </c>
      <c r="O29" s="97">
        <f t="shared" si="6"/>
        <v>133.9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5">
        <v>3</v>
      </c>
      <c r="B30" s="100" t="s">
        <v>46</v>
      </c>
      <c r="C30" s="87"/>
      <c r="D30" s="88"/>
      <c r="E30" s="99"/>
      <c r="F30" s="93">
        <v>1</v>
      </c>
      <c r="G30" s="91" t="s">
        <v>37</v>
      </c>
      <c r="H30" s="91">
        <v>1</v>
      </c>
      <c r="I30" s="91" t="s">
        <v>32</v>
      </c>
      <c r="J30" s="92">
        <v>500</v>
      </c>
      <c r="K30" s="93" t="s">
        <v>33</v>
      </c>
      <c r="L30" s="101">
        <v>110</v>
      </c>
      <c r="M30" s="95">
        <f t="shared" si="5"/>
        <v>110</v>
      </c>
      <c r="N30" s="96">
        <v>0.03</v>
      </c>
      <c r="O30" s="97">
        <f t="shared" si="6"/>
        <v>113.3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5">
        <v>4</v>
      </c>
      <c r="B31" s="102" t="s">
        <v>47</v>
      </c>
      <c r="C31" s="87"/>
      <c r="D31" s="88"/>
      <c r="E31" s="103"/>
      <c r="F31" s="93">
        <v>1</v>
      </c>
      <c r="G31" s="104" t="s">
        <v>37</v>
      </c>
      <c r="H31" s="104">
        <v>1</v>
      </c>
      <c r="I31" s="91" t="s">
        <v>32</v>
      </c>
      <c r="J31" s="92">
        <v>220</v>
      </c>
      <c r="K31" s="93" t="s">
        <v>33</v>
      </c>
      <c r="L31" s="101">
        <v>220</v>
      </c>
      <c r="M31" s="95">
        <f t="shared" si="5"/>
        <v>220</v>
      </c>
      <c r="N31" s="96">
        <v>0.03</v>
      </c>
      <c r="O31" s="97">
        <f t="shared" si="6"/>
        <v>226.6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5">
        <v>5</v>
      </c>
      <c r="B32" s="100" t="s">
        <v>48</v>
      </c>
      <c r="C32" s="87"/>
      <c r="D32" s="88"/>
      <c r="E32" s="99"/>
      <c r="F32" s="93">
        <v>1</v>
      </c>
      <c r="G32" s="91" t="s">
        <v>37</v>
      </c>
      <c r="H32" s="91">
        <v>1</v>
      </c>
      <c r="I32" s="91" t="s">
        <v>32</v>
      </c>
      <c r="J32" s="92">
        <v>250</v>
      </c>
      <c r="K32" s="93" t="s">
        <v>33</v>
      </c>
      <c r="L32" s="101">
        <v>250</v>
      </c>
      <c r="M32" s="95">
        <f t="shared" si="5"/>
        <v>250</v>
      </c>
      <c r="N32" s="96">
        <v>0.03</v>
      </c>
      <c r="O32" s="97">
        <f t="shared" si="6"/>
        <v>257.5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5">
        <v>6</v>
      </c>
      <c r="B33" s="105" t="s">
        <v>49</v>
      </c>
      <c r="C33" s="87"/>
      <c r="D33" s="88"/>
      <c r="E33" s="99"/>
      <c r="F33" s="93">
        <v>1</v>
      </c>
      <c r="G33" s="91" t="s">
        <v>37</v>
      </c>
      <c r="H33" s="91">
        <v>1</v>
      </c>
      <c r="I33" s="91" t="s">
        <v>32</v>
      </c>
      <c r="J33" s="92">
        <v>25</v>
      </c>
      <c r="K33" s="93" t="s">
        <v>33</v>
      </c>
      <c r="L33" s="101">
        <v>17</v>
      </c>
      <c r="M33" s="95">
        <f t="shared" si="5"/>
        <v>17</v>
      </c>
      <c r="N33" s="96">
        <v>0.03</v>
      </c>
      <c r="O33" s="97">
        <f>IF(M33="","",(M33*(1+N33)))</f>
        <v>17.510000000000002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5">
        <v>7</v>
      </c>
      <c r="B34" s="106" t="s">
        <v>50</v>
      </c>
      <c r="C34" s="87"/>
      <c r="D34" s="88"/>
      <c r="E34" s="107"/>
      <c r="F34" s="90">
        <v>1</v>
      </c>
      <c r="G34" s="91" t="s">
        <v>37</v>
      </c>
      <c r="H34" s="108">
        <v>1</v>
      </c>
      <c r="I34" s="91" t="s">
        <v>32</v>
      </c>
      <c r="J34" s="92">
        <v>650</v>
      </c>
      <c r="K34" s="93" t="s">
        <v>33</v>
      </c>
      <c r="L34" s="101">
        <v>380</v>
      </c>
      <c r="M34" s="95">
        <f t="shared" si="5"/>
        <v>380</v>
      </c>
      <c r="N34" s="96">
        <v>0.03</v>
      </c>
      <c r="O34" s="97">
        <f>IF(M34="","",(M34*(1+N34)))</f>
        <v>391.40000000000003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5">
        <v>8</v>
      </c>
      <c r="B35" s="106" t="s">
        <v>51</v>
      </c>
      <c r="C35" s="87"/>
      <c r="D35" s="88"/>
      <c r="E35" s="107"/>
      <c r="F35" s="90">
        <v>1</v>
      </c>
      <c r="G35" s="91" t="s">
        <v>37</v>
      </c>
      <c r="H35" s="108">
        <v>1</v>
      </c>
      <c r="I35" s="91" t="s">
        <v>32</v>
      </c>
      <c r="J35" s="92">
        <v>750</v>
      </c>
      <c r="K35" s="93" t="s">
        <v>33</v>
      </c>
      <c r="L35" s="101">
        <v>300</v>
      </c>
      <c r="M35" s="95">
        <f t="shared" si="5"/>
        <v>300</v>
      </c>
      <c r="N35" s="96">
        <v>0.03</v>
      </c>
      <c r="O35" s="97">
        <f>IF(M35="","",(M35*(1+N35)))</f>
        <v>309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62"/>
      <c r="B36" s="109"/>
      <c r="C36" s="28"/>
      <c r="D36" s="29"/>
      <c r="E36" s="110"/>
      <c r="F36" s="72"/>
      <c r="G36" s="62"/>
      <c r="H36" s="111"/>
      <c r="I36" s="41"/>
      <c r="J36" s="45"/>
      <c r="K36" s="50"/>
      <c r="L36" s="46"/>
      <c r="M36" s="47" t="str">
        <f>IF(F36="","",(IF(I36="USD",(L36*$F$7*F36),(L36*F36))))</f>
        <v/>
      </c>
      <c r="N36" s="48">
        <v>0</v>
      </c>
      <c r="O36" s="47" t="str">
        <f>IF(M36="","",(M36*(1+N36)))</f>
        <v/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62"/>
      <c r="B37" s="112"/>
      <c r="C37" s="112"/>
      <c r="D37" s="112"/>
      <c r="E37" s="110"/>
      <c r="F37" s="113"/>
      <c r="G37" s="111"/>
      <c r="H37" s="111"/>
      <c r="I37" s="111"/>
      <c r="J37" s="114"/>
      <c r="K37" s="113"/>
      <c r="L37" s="46"/>
      <c r="M37" s="47"/>
      <c r="N37" s="48"/>
      <c r="O37" s="47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5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35</v>
      </c>
      <c r="O38" s="57">
        <f>SUM(O28:O36)</f>
        <v>1768.51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41">
        <v>1</v>
      </c>
      <c r="B39" s="74" t="s">
        <v>52</v>
      </c>
      <c r="C39" s="28"/>
      <c r="D39" s="29"/>
      <c r="E39" s="40"/>
      <c r="F39" s="41">
        <v>1</v>
      </c>
      <c r="G39" s="62" t="s">
        <v>37</v>
      </c>
      <c r="H39" s="41">
        <v>1</v>
      </c>
      <c r="I39" s="41" t="s">
        <v>32</v>
      </c>
      <c r="J39" s="116">
        <v>0</v>
      </c>
      <c r="K39" s="50" t="s">
        <v>33</v>
      </c>
      <c r="L39" s="46">
        <f t="shared" ref="L39:L40" si="7">IF(H39="","",(IF(K39="Local",(J39/H39))))</f>
        <v>0</v>
      </c>
      <c r="M39" s="47">
        <f t="shared" ref="M39:M41" si="8">IF(F39="","",(IF(I39="USD",(L39*$F$7*F39),(L39*F39))))</f>
        <v>0</v>
      </c>
      <c r="N39" s="48">
        <v>0</v>
      </c>
      <c r="O39" s="47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41">
        <v>2</v>
      </c>
      <c r="B40" s="74" t="s">
        <v>53</v>
      </c>
      <c r="C40" s="28"/>
      <c r="D40" s="29"/>
      <c r="E40" s="40"/>
      <c r="F40" s="41">
        <v>1</v>
      </c>
      <c r="G40" s="62" t="s">
        <v>37</v>
      </c>
      <c r="H40" s="41">
        <v>1</v>
      </c>
      <c r="I40" s="41" t="s">
        <v>32</v>
      </c>
      <c r="J40" s="116">
        <v>0</v>
      </c>
      <c r="K40" s="50" t="s">
        <v>33</v>
      </c>
      <c r="L40" s="46">
        <f t="shared" si="7"/>
        <v>0</v>
      </c>
      <c r="M40" s="47">
        <f t="shared" si="8"/>
        <v>0</v>
      </c>
      <c r="N40" s="48">
        <v>0</v>
      </c>
      <c r="O40" s="47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41">
        <v>3</v>
      </c>
      <c r="B41" s="117" t="s">
        <v>54</v>
      </c>
      <c r="C41" s="118">
        <f>F3</f>
        <v>0</v>
      </c>
      <c r="D41" s="29"/>
      <c r="E41" s="40"/>
      <c r="F41" s="119">
        <v>0</v>
      </c>
      <c r="G41" s="62" t="s">
        <v>37</v>
      </c>
      <c r="H41" s="41">
        <v>1</v>
      </c>
      <c r="I41" s="41" t="s">
        <v>32</v>
      </c>
      <c r="J41" s="116">
        <v>0</v>
      </c>
      <c r="K41" s="50" t="s">
        <v>33</v>
      </c>
      <c r="L41" s="46">
        <v>0</v>
      </c>
      <c r="M41" s="47">
        <f t="shared" si="8"/>
        <v>0</v>
      </c>
      <c r="N41" s="48">
        <v>0</v>
      </c>
      <c r="O41" s="47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35</v>
      </c>
      <c r="O42" s="120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8"/>
      <c r="B43" s="39" t="s">
        <v>55</v>
      </c>
      <c r="C43" s="28"/>
      <c r="D43" s="29"/>
      <c r="E43" s="40"/>
      <c r="F43" s="41">
        <v>1</v>
      </c>
      <c r="G43" s="62" t="s">
        <v>37</v>
      </c>
      <c r="H43" s="41">
        <v>1</v>
      </c>
      <c r="I43" s="41" t="s">
        <v>32</v>
      </c>
      <c r="J43" s="116">
        <v>0</v>
      </c>
      <c r="K43" s="50" t="s">
        <v>33</v>
      </c>
      <c r="L43" s="121">
        <v>22000</v>
      </c>
      <c r="M43" s="47">
        <f t="shared" ref="M43:M44" si="10">IF(F43="","",(IF(I43="USD",(L43*$F$7*F43),(L43*F43))))</f>
        <v>22000</v>
      </c>
      <c r="N43" s="96">
        <v>0</v>
      </c>
      <c r="O43" s="122">
        <f t="shared" ref="O43:O44" si="11">IF(M43="","",(M43*(1+N43)))</f>
        <v>22000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8"/>
      <c r="B44" s="39" t="s">
        <v>56</v>
      </c>
      <c r="C44" s="28"/>
      <c r="D44" s="29"/>
      <c r="E44" s="40"/>
      <c r="F44" s="41">
        <v>1</v>
      </c>
      <c r="G44" s="62" t="s">
        <v>37</v>
      </c>
      <c r="H44" s="41">
        <v>1</v>
      </c>
      <c r="I44" s="41" t="s">
        <v>32</v>
      </c>
      <c r="J44" s="116">
        <v>0</v>
      </c>
      <c r="K44" s="50" t="s">
        <v>33</v>
      </c>
      <c r="L44" s="46">
        <v>2000</v>
      </c>
      <c r="M44" s="47">
        <f t="shared" si="10"/>
        <v>2000</v>
      </c>
      <c r="N44" s="48">
        <v>0</v>
      </c>
      <c r="O44" s="122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3"/>
      <c r="C45" s="123"/>
      <c r="D45" s="123"/>
      <c r="E45" s="5"/>
      <c r="F45" s="4"/>
      <c r="G45" s="4"/>
      <c r="H45" s="4"/>
      <c r="I45" s="4"/>
      <c r="J45" s="124"/>
      <c r="K45" s="4"/>
      <c r="L45" s="54"/>
      <c r="M45" s="55"/>
      <c r="N45" s="56" t="s">
        <v>35</v>
      </c>
      <c r="O45" s="120">
        <f>SUM(O43:O44)</f>
        <v>24000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57</v>
      </c>
      <c r="O46" s="125">
        <f>+O18+O25+O38+O42+O45</f>
        <v>107076.34499999999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6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58</v>
      </c>
      <c r="N47" s="48">
        <v>0.05</v>
      </c>
      <c r="O47" s="127">
        <f>+O46*N47</f>
        <v>5353.8172500000001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59</v>
      </c>
      <c r="N48" s="10"/>
      <c r="O48" s="128">
        <f>SUM(O46:O47)</f>
        <v>112430.16224999999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29">
        <v>112000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2026-06-24T06:56:17Z</dcterms:created>
  <dcterms:modified xsi:type="dcterms:W3CDTF">2026-06-24T06:57:37Z</dcterms:modified>
</cp:coreProperties>
</file>