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6C71C748-31EB-456A-BEB8-96D25B7E4BC3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LPWKUC126E08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M41" i="1"/>
  <c r="O41" i="1" s="1"/>
  <c r="O44" i="1" s="1"/>
  <c r="O38" i="1"/>
  <c r="O37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L28" i="1"/>
  <c r="M27" i="1"/>
  <c r="O27" i="1" s="1"/>
  <c r="L27" i="1"/>
  <c r="M26" i="1"/>
  <c r="L26" i="1"/>
  <c r="M25" i="1"/>
  <c r="O25" i="1" s="1"/>
  <c r="M24" i="1"/>
  <c r="O24" i="1" s="1"/>
  <c r="O23" i="1"/>
  <c r="M23" i="1"/>
  <c r="M22" i="1"/>
  <c r="O22" i="1" s="1"/>
  <c r="L22" i="1"/>
  <c r="L21" i="1"/>
  <c r="M21" i="1" s="1"/>
  <c r="O21" i="1" s="1"/>
  <c r="L20" i="1"/>
  <c r="M20" i="1" s="1"/>
  <c r="O20" i="1" s="1"/>
  <c r="L19" i="1"/>
  <c r="M19" i="1" s="1"/>
  <c r="O19" i="1" s="1"/>
  <c r="O26" i="1" s="1"/>
  <c r="M17" i="1"/>
  <c r="O17" i="1" s="1"/>
  <c r="M15" i="1"/>
  <c r="O15" i="1" s="1"/>
  <c r="L15" i="1"/>
  <c r="M14" i="1"/>
  <c r="O14" i="1" s="1"/>
  <c r="L14" i="1"/>
  <c r="M13" i="1"/>
  <c r="O13" i="1" s="1"/>
  <c r="O18" i="1" s="1"/>
  <c r="O40" i="1" l="1"/>
  <c r="O48" i="1" s="1"/>
  <c r="O49" i="1" l="1"/>
  <c r="O50" i="1" s="1"/>
</calcChain>
</file>

<file path=xl/sharedStrings.xml><?xml version="1.0" encoding="utf-8"?>
<sst xmlns="http://schemas.openxmlformats.org/spreadsheetml/2006/main" count="133" uniqueCount="61">
  <si>
    <t>ORDER COSTING FORM</t>
  </si>
  <si>
    <t>STYLE :</t>
  </si>
  <si>
    <t xml:space="preserve">8 - LPWKUC126E081 </t>
  </si>
  <si>
    <t>WASHING TYPE :</t>
  </si>
  <si>
    <t>GARMENT COLOR :</t>
  </si>
  <si>
    <t>OFF WHITE</t>
  </si>
  <si>
    <t>GARMENT DESC :</t>
  </si>
  <si>
    <t>LONG PANT</t>
  </si>
  <si>
    <t>QTY ORDER :</t>
  </si>
  <si>
    <t>PCS</t>
  </si>
  <si>
    <t>FABRIC COMPOSITION</t>
  </si>
  <si>
    <t>PAPER TWILL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</si>
  <si>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</si>
  <si>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</si>
  <si>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</si>
  <si>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</si>
  <si>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</si>
  <si>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</si>
  <si>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</si>
  <si>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</si>
  <si>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</si>
  <si>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</si>
  <si>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</si>
  <si>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</si>
  <si>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</si>
  <si>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</si>
  <si>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</si>
  <si>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</si>
  <si>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PAPER TWILL 57FABRICS : - 58"</t>
  </si>
  <si>
    <t>OFWHITE</t>
  </si>
  <si>
    <t>Yards</t>
  </si>
  <si>
    <t>IDR</t>
  </si>
  <si>
    <t>Local</t>
  </si>
  <si>
    <t>MICRO TECH POCKETING</t>
  </si>
  <si>
    <t>LINING MICROTEX</t>
  </si>
  <si>
    <t>TOTAL =</t>
  </si>
  <si>
    <t>BENANG</t>
  </si>
  <si>
    <t>DTM</t>
  </si>
  <si>
    <t>Pcs</t>
  </si>
  <si>
    <t>DRAWSTRING ( TALI SUMBU KATUN )</t>
  </si>
  <si>
    <t>BTM</t>
  </si>
  <si>
    <t>ZIPPER WITH COIL  ZIP YKK OPENING 14CM</t>
  </si>
  <si>
    <t>POLY BUTTON 28L/4HL</t>
  </si>
  <si>
    <t>interlining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</si>
  <si>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</si>
  <si>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</si>
  <si>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</si>
  <si>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</si>
  <si>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</si>
  <si>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</si>
  <si>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</si>
  <si>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</si>
  <si>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</si>
  <si>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 (EYELET EMBRO AT WAIST BAND )</t>
  </si>
  <si>
    <t>PRINTING</t>
  </si>
  <si>
    <t>WASHING</t>
  </si>
  <si>
    <t>CM COST</t>
  </si>
  <si>
    <t>OVERHEAD</t>
  </si>
  <si>
    <t>TOTAL GARMENT COST/PC =</t>
  </si>
  <si>
    <t>MARGIN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</si>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</sst>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2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2" xfId="0" applyNumberFormat="1" applyFont="1" applyFill="1" applyBorder="1"/>
    <xf numFmtId="166" fontId="3" fillId="2" borderId="12" xfId="0" applyNumberFormat="1" applyFont="1" applyFill="1" applyBorder="1"/>
    <xf numFmtId="9" fontId="3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166" fontId="3" fillId="2" borderId="0" xfId="0" applyNumberFormat="1" applyFont="1" applyFill="1"/>
    <xf numFmtId="0" fontId="1" fillId="3" borderId="0" xfId="0" applyFont="1" applyFill="1" applyAlignment="1">
      <alignment horizontal="right"/>
    </xf>
    <xf numFmtId="166" fontId="1" fillId="3" borderId="1" xfId="0" applyNumberFormat="1" applyFont="1" applyFill="1" applyBorder="1"/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2" borderId="12" xfId="0" applyNumberFormat="1" applyFont="1" applyFill="1" applyBorder="1" applyAlignment="1">
      <alignment horizontal="center"/>
    </xf>
    <xf numFmtId="0" fontId="10" fillId="0" borderId="0" xfId="0" applyFont="1"/>
    <xf numFmtId="0" fontId="8" fillId="2" borderId="5" xfId="0" applyFont="1" applyFill="1" applyBorder="1" applyAlignment="1">
      <alignment wrapText="1"/>
    </xf>
    <xf numFmtId="0" fontId="10" fillId="2" borderId="12" xfId="0" applyFont="1" applyFill="1" applyBorder="1"/>
    <xf numFmtId="4" fontId="8" fillId="2" borderId="12" xfId="0" applyNumberFormat="1" applyFont="1" applyFill="1" applyBorder="1" applyAlignment="1">
      <alignment horizontal="center"/>
    </xf>
    <xf numFmtId="165" fontId="3" fillId="2" borderId="7" xfId="0" applyNumberFormat="1" applyFont="1" applyFill="1" applyBorder="1"/>
    <xf numFmtId="166" fontId="8" fillId="2" borderId="12" xfId="0" applyNumberFormat="1" applyFont="1" applyFill="1" applyBorder="1"/>
    <xf numFmtId="0" fontId="8" fillId="2" borderId="5" xfId="0" applyFont="1" applyFill="1" applyBorder="1"/>
    <xf numFmtId="0" fontId="8" fillId="2" borderId="12" xfId="0" applyFont="1" applyFill="1" applyBorder="1"/>
    <xf numFmtId="2" fontId="8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1" fontId="11" fillId="2" borderId="5" xfId="0" applyNumberFormat="1" applyFont="1" applyFill="1" applyBorder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167" fontId="13" fillId="2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top"/>
    </xf>
    <xf numFmtId="0" fontId="3" fillId="2" borderId="8" xfId="0" applyFont="1" applyFill="1" applyBorder="1"/>
    <xf numFmtId="2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5" xfId="1" applyFont="1" applyFill="1" applyBorder="1"/>
    <xf numFmtId="0" fontId="15" fillId="0" borderId="6" xfId="1" applyFont="1" applyBorder="1"/>
    <xf numFmtId="0" fontId="15" fillId="0" borderId="7" xfId="1" applyFont="1" applyBorder="1"/>
    <xf numFmtId="0" fontId="8" fillId="2" borderId="12" xfId="1" applyFont="1" applyFill="1" applyBorder="1"/>
    <xf numFmtId="2" fontId="8" fillId="2" borderId="12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168" fontId="8" fillId="2" borderId="12" xfId="1" applyNumberFormat="1" applyFont="1" applyFill="1" applyBorder="1" applyAlignment="1">
      <alignment horizontal="center"/>
    </xf>
    <xf numFmtId="165" fontId="8" fillId="2" borderId="12" xfId="1" applyNumberFormat="1" applyFont="1" applyFill="1" applyBorder="1" applyAlignment="1">
      <alignment horizontal="center"/>
    </xf>
    <xf numFmtId="168" fontId="3" fillId="2" borderId="7" xfId="1" applyNumberFormat="1" applyFont="1" applyFill="1" applyBorder="1"/>
    <xf numFmtId="166" fontId="3" fillId="2" borderId="12" xfId="1" applyNumberFormat="1" applyFont="1" applyFill="1" applyBorder="1"/>
    <xf numFmtId="0" fontId="3" fillId="2" borderId="5" xfId="1" applyFont="1" applyFill="1" applyBorder="1" applyAlignment="1">
      <alignment horizontal="left" vertical="top"/>
    </xf>
    <xf numFmtId="0" fontId="3" fillId="2" borderId="12" xfId="1" applyFont="1" applyFill="1" applyBorder="1"/>
    <xf numFmtId="2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/>
    </xf>
    <xf numFmtId="165" fontId="3" fillId="2" borderId="12" xfId="1" applyNumberFormat="1" applyFont="1" applyFill="1" applyBorder="1" applyAlignment="1">
      <alignment horizontal="center"/>
    </xf>
    <xf numFmtId="168" fontId="3" fillId="2" borderId="12" xfId="1" applyNumberFormat="1" applyFont="1" applyFill="1" applyBorder="1"/>
    <xf numFmtId="0" fontId="9" fillId="0" borderId="5" xfId="1" applyFont="1" applyBorder="1"/>
    <xf numFmtId="0" fontId="12" fillId="2" borderId="12" xfId="1" applyFont="1" applyFill="1" applyBorder="1"/>
    <xf numFmtId="0" fontId="12" fillId="2" borderId="12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left"/>
    </xf>
    <xf numFmtId="0" fontId="17" fillId="2" borderId="12" xfId="1" applyFont="1" applyFill="1" applyBorder="1"/>
    <xf numFmtId="0" fontId="17" fillId="2" borderId="12" xfId="1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7" fillId="2" borderId="12" xfId="0" applyFont="1" applyFill="1" applyBorder="1"/>
    <xf numFmtId="0" fontId="17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/>
    </xf>
    <xf numFmtId="165" fontId="17" fillId="2" borderId="12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5" xfId="0" applyFont="1" applyFill="1" applyBorder="1" applyAlignment="1">
      <alignment horizontal="center"/>
    </xf>
    <xf numFmtId="166" fontId="1" fillId="3" borderId="0" xfId="0" applyNumberFormat="1" applyFont="1" applyFill="1"/>
    <xf numFmtId="166" fontId="1" fillId="2" borderId="12" xfId="0" applyNumberFormat="1" applyFont="1" applyFill="1" applyBorder="1"/>
    <xf numFmtId="0" fontId="7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166" fontId="1" fillId="0" borderId="12" xfId="0" applyNumberFormat="1" applyFont="1" applyBorder="1"/>
    <xf numFmtId="0" fontId="3" fillId="2" borderId="0" xfId="0" applyFont="1" applyFill="1" applyAlignment="1">
      <alignment horizontal="center"/>
    </xf>
    <xf numFmtId="166" fontId="3" fillId="0" borderId="12" xfId="0" applyNumberFormat="1" applyFont="1" applyBorder="1"/>
    <xf numFmtId="166" fontId="1" fillId="4" borderId="0" xfId="0" applyNumberFormat="1" applyFont="1" applyFill="1"/>
    <xf numFmtId="0" fontId="9" fillId="2" borderId="0" xfId="0" applyFont="1" applyFill="1"/>
  </cellXfs>
  <cellStyles count="2">
    <cellStyle name="Normal" xfId="0" builtinId="0"/>
    <cellStyle name="Normal 2" xfId="1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606213</xdr:colOff>
      <xdr:row>0</xdr:row>
      <xdr:rowOff>93134</xdr:rowOff>
    </xdr:from>
    <xdr:ext cx="1634067" cy="1727199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DFE272BB-4E8E-4645-8983-17D2AF302885}"/>
            </a:ext>
          </a:extLst>
        </xdr:cNvPr>
        <xdr:cNvGrpSpPr/>
      </xdr:nvGrpSpPr>
      <xdr:grpSpPr>
        <a:xfrm>
          <a:off x="10733193" y="93134"/>
          <a:ext cx="1634067" cy="1727199"/>
          <a:chOff x="91500" y="337475"/>
          <a:chExt cx="3380150" cy="3565294"/>
        </a:xfrm>
      </xdr:grpSpPr>
      <xdr:pic>
        <xdr:nvPicPr>
          <xdr:cNvPr id="3" name="Shape 3" title="Screenshot 2025-09-24 at 11.48.58.png">
            <a:extLst>
              <a:ext uri="{FF2B5EF4-FFF2-40B4-BE49-F238E27FC236}">
                <a16:creationId xmlns:a16="http://schemas.microsoft.com/office/drawing/2014/main" id="{4A6A055A-8D0C-17BB-18FE-3AB7CD7A3309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b="14904"/>
          <a:stretch>
            <a:fillRect/>
          </a:stretch>
        </xdr:blipFill>
        <xdr:spPr>
          <a:xfrm>
            <a:off x="91500" y="337475"/>
            <a:ext cx="3380150" cy="3565294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7" t="s">
        <v>5</v>
      </c>
      <c r="D4" s="8"/>
      <c r="E4" s="9" t="s">
        <v>6</v>
      </c>
      <c r="F4" s="12" t="s">
        <v>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4"/>
      <c r="D5" s="8" t="s">
        <v>9</v>
      </c>
      <c r="E5" s="15" t="s">
        <v>10</v>
      </c>
      <c r="F5" s="15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12</v>
      </c>
      <c r="C7" s="18" t="s">
        <v>13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14</v>
      </c>
      <c r="B10" s="22" t="s">
        <v>15</v>
      </c>
      <c r="C10" s="23"/>
      <c r="D10" s="24"/>
      <c r="E10" s="21" t="s">
        <v>16</v>
      </c>
      <c r="F10" s="22" t="s">
        <v>17</v>
      </c>
      <c r="G10" s="24"/>
      <c r="H10" s="25" t="s">
        <v>18</v>
      </c>
      <c r="I10" s="26"/>
      <c r="J10" s="26"/>
      <c r="K10" s="26"/>
      <c r="L10" s="27"/>
      <c r="M10" s="21" t="s">
        <v>19</v>
      </c>
      <c r="N10" s="28" t="s">
        <v>20</v>
      </c>
      <c r="O10" s="21" t="s">
        <v>21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27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6"/>
      <c r="D13" s="27"/>
      <c r="E13" s="38" t="s">
        <v>29</v>
      </c>
      <c r="F13" s="41">
        <v>1.3428</v>
      </c>
      <c r="G13" s="39" t="s">
        <v>30</v>
      </c>
      <c r="H13" s="39">
        <v>1</v>
      </c>
      <c r="I13" s="39" t="s">
        <v>31</v>
      </c>
      <c r="J13" s="42">
        <v>35155</v>
      </c>
      <c r="K13" s="43" t="s">
        <v>32</v>
      </c>
      <c r="L13" s="44">
        <v>39500</v>
      </c>
      <c r="M13" s="45">
        <f>+F13*J13</f>
        <v>47206.133999999998</v>
      </c>
      <c r="N13" s="46">
        <v>0.03</v>
      </c>
      <c r="O13" s="45">
        <f t="shared" ref="O13:O15" si="0">IF(M13="","",(M13*(1+N13)))</f>
        <v>48622.318019999999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33</v>
      </c>
      <c r="C14" s="26"/>
      <c r="D14" s="27"/>
      <c r="E14" s="38" t="s">
        <v>29</v>
      </c>
      <c r="F14" s="41">
        <v>0.25900000000000001</v>
      </c>
      <c r="G14" s="39" t="s">
        <v>30</v>
      </c>
      <c r="H14" s="39">
        <v>1</v>
      </c>
      <c r="I14" s="39" t="s">
        <v>31</v>
      </c>
      <c r="J14" s="42">
        <v>9500</v>
      </c>
      <c r="K14" s="43" t="s">
        <v>32</v>
      </c>
      <c r="L14" s="44">
        <f t="shared" ref="L14:L15" si="1">IF(H14="","",(IF(K14="Local",(J14/H14),(J14/H14*1.3))))</f>
        <v>9500</v>
      </c>
      <c r="M14" s="45">
        <f>+F14*J14</f>
        <v>2460.5</v>
      </c>
      <c r="N14" s="46">
        <v>0.03</v>
      </c>
      <c r="O14" s="45">
        <f t="shared" si="0"/>
        <v>2534.3150000000001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 t="s">
        <v>34</v>
      </c>
      <c r="C15" s="26"/>
      <c r="D15" s="27"/>
      <c r="E15" s="38" t="s">
        <v>29</v>
      </c>
      <c r="F15" s="41">
        <v>1.82</v>
      </c>
      <c r="G15" s="39" t="s">
        <v>30</v>
      </c>
      <c r="H15" s="39">
        <v>1</v>
      </c>
      <c r="I15" s="39" t="s">
        <v>31</v>
      </c>
      <c r="J15" s="42">
        <v>9500</v>
      </c>
      <c r="K15" s="43" t="s">
        <v>32</v>
      </c>
      <c r="L15" s="44">
        <f t="shared" si="1"/>
        <v>9500</v>
      </c>
      <c r="M15" s="45">
        <f>+F15*J15</f>
        <v>17290</v>
      </c>
      <c r="N15" s="46">
        <v>0.03</v>
      </c>
      <c r="O15" s="45">
        <f t="shared" si="0"/>
        <v>17808.7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7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8"/>
      <c r="K18" s="48"/>
      <c r="L18" s="49"/>
      <c r="M18" s="50"/>
      <c r="N18" s="51" t="s">
        <v>35</v>
      </c>
      <c r="O18" s="52">
        <f>SUM(O13:O16)</f>
        <v>68965.333020000005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3">
        <v>1</v>
      </c>
      <c r="B19" s="54" t="s">
        <v>36</v>
      </c>
      <c r="C19" s="23"/>
      <c r="D19" s="24"/>
      <c r="E19" s="55" t="s">
        <v>37</v>
      </c>
      <c r="F19" s="56">
        <v>1</v>
      </c>
      <c r="G19" s="57" t="s">
        <v>38</v>
      </c>
      <c r="H19" s="58">
        <v>1</v>
      </c>
      <c r="I19" s="39" t="s">
        <v>31</v>
      </c>
      <c r="J19" s="59">
        <v>1000</v>
      </c>
      <c r="K19" s="60" t="s">
        <v>32</v>
      </c>
      <c r="L19" s="44">
        <f t="shared" ref="L19:L28" si="2">IF(H19="","",(IF(K19="Local",(J19/H19),(J19/H19*1.3))))</f>
        <v>1000</v>
      </c>
      <c r="M19" s="45">
        <f t="shared" ref="M19:M27" si="3">IF(F19="","",(IF(I19="USD",(L19*$F$7*F19),(L19*F19))))</f>
        <v>1000</v>
      </c>
      <c r="N19" s="46">
        <v>0.03</v>
      </c>
      <c r="O19" s="45">
        <f t="shared" ref="O19:O25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3">
        <v>2</v>
      </c>
      <c r="B20" s="62" t="s">
        <v>39</v>
      </c>
      <c r="C20" s="26"/>
      <c r="D20" s="27"/>
      <c r="E20" s="63" t="s">
        <v>40</v>
      </c>
      <c r="F20" s="60">
        <v>1</v>
      </c>
      <c r="G20" s="57" t="s">
        <v>38</v>
      </c>
      <c r="H20" s="57">
        <v>1</v>
      </c>
      <c r="I20" s="39" t="s">
        <v>31</v>
      </c>
      <c r="J20" s="64">
        <v>1500</v>
      </c>
      <c r="K20" s="60" t="s">
        <v>32</v>
      </c>
      <c r="L20" s="65">
        <f t="shared" si="2"/>
        <v>1500</v>
      </c>
      <c r="M20" s="66">
        <f t="shared" si="3"/>
        <v>1500</v>
      </c>
      <c r="N20" s="46">
        <v>0.03</v>
      </c>
      <c r="O20" s="45">
        <f t="shared" si="4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3">
        <v>3</v>
      </c>
      <c r="B21" s="67" t="s">
        <v>41</v>
      </c>
      <c r="C21" s="26"/>
      <c r="D21" s="27"/>
      <c r="E21" s="68" t="s">
        <v>37</v>
      </c>
      <c r="F21" s="69">
        <v>1</v>
      </c>
      <c r="G21" s="57" t="s">
        <v>9</v>
      </c>
      <c r="H21" s="57">
        <v>1</v>
      </c>
      <c r="I21" s="39" t="s">
        <v>31</v>
      </c>
      <c r="J21" s="57">
        <v>2000</v>
      </c>
      <c r="K21" s="60" t="s">
        <v>32</v>
      </c>
      <c r="L21" s="65">
        <f t="shared" si="2"/>
        <v>2000</v>
      </c>
      <c r="M21" s="45">
        <f t="shared" si="3"/>
        <v>2000</v>
      </c>
      <c r="N21" s="46">
        <v>0.03</v>
      </c>
      <c r="O21" s="45">
        <f t="shared" si="4"/>
        <v>2060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5">
      <c r="A22" s="53">
        <v>2</v>
      </c>
      <c r="B22" s="62" t="s">
        <v>42</v>
      </c>
      <c r="C22" s="26"/>
      <c r="D22" s="27"/>
      <c r="E22" s="63" t="s">
        <v>37</v>
      </c>
      <c r="F22" s="60">
        <v>2</v>
      </c>
      <c r="G22" s="57" t="s">
        <v>38</v>
      </c>
      <c r="H22" s="57">
        <v>1</v>
      </c>
      <c r="I22" s="39" t="s">
        <v>31</v>
      </c>
      <c r="J22" s="64">
        <v>250</v>
      </c>
      <c r="K22" s="60" t="s">
        <v>32</v>
      </c>
      <c r="L22" s="65">
        <f t="shared" si="2"/>
        <v>250</v>
      </c>
      <c r="M22" s="66">
        <f t="shared" si="3"/>
        <v>500</v>
      </c>
      <c r="N22" s="46">
        <v>0.03</v>
      </c>
      <c r="O22" s="45">
        <f t="shared" si="4"/>
        <v>515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4</v>
      </c>
      <c r="B23" s="67" t="s">
        <v>43</v>
      </c>
      <c r="C23" s="26"/>
      <c r="D23" s="27"/>
      <c r="E23" s="68"/>
      <c r="F23" s="69">
        <v>0.02</v>
      </c>
      <c r="G23" s="57" t="s">
        <v>44</v>
      </c>
      <c r="H23" s="57">
        <v>0</v>
      </c>
      <c r="I23" s="39" t="s">
        <v>31</v>
      </c>
      <c r="J23" s="57">
        <v>15000</v>
      </c>
      <c r="K23" s="60" t="s">
        <v>32</v>
      </c>
      <c r="L23" s="65">
        <v>15000</v>
      </c>
      <c r="M23" s="45">
        <f t="shared" si="3"/>
        <v>300</v>
      </c>
      <c r="N23" s="46">
        <v>0</v>
      </c>
      <c r="O23" s="45">
        <f t="shared" si="4"/>
        <v>300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5</v>
      </c>
      <c r="B24" s="71"/>
      <c r="C24" s="26"/>
      <c r="D24" s="27"/>
      <c r="E24" s="68"/>
      <c r="F24" s="60"/>
      <c r="G24" s="57" t="s">
        <v>38</v>
      </c>
      <c r="H24" s="57">
        <v>0</v>
      </c>
      <c r="I24" s="39" t="s">
        <v>31</v>
      </c>
      <c r="J24" s="64">
        <v>0</v>
      </c>
      <c r="K24" s="60" t="s">
        <v>32</v>
      </c>
      <c r="L24" s="44"/>
      <c r="M24" s="66" t="str">
        <f t="shared" si="3"/>
        <v/>
      </c>
      <c r="N24" s="46">
        <v>0</v>
      </c>
      <c r="O24" s="66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70">
        <v>6</v>
      </c>
      <c r="B25" s="72"/>
      <c r="C25" s="26"/>
      <c r="D25" s="27"/>
      <c r="E25" s="73"/>
      <c r="F25" s="60"/>
      <c r="G25" s="57" t="s">
        <v>38</v>
      </c>
      <c r="H25" s="74">
        <v>0</v>
      </c>
      <c r="I25" s="39" t="s">
        <v>31</v>
      </c>
      <c r="J25" s="75">
        <v>0</v>
      </c>
      <c r="K25" s="60" t="s">
        <v>32</v>
      </c>
      <c r="L25" s="44"/>
      <c r="M25" s="45" t="str">
        <f t="shared" si="3"/>
        <v/>
      </c>
      <c r="N25" s="46">
        <v>0</v>
      </c>
      <c r="O25" s="45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6"/>
      <c r="C26" s="32"/>
      <c r="D26" s="33"/>
      <c r="E26" s="77"/>
      <c r="F26" s="78"/>
      <c r="G26" s="79"/>
      <c r="H26" s="79">
        <v>0</v>
      </c>
      <c r="I26" s="79"/>
      <c r="J26" s="80"/>
      <c r="K26" s="80"/>
      <c r="L26" s="44" t="e">
        <f t="shared" si="2"/>
        <v>#DIV/0!</v>
      </c>
      <c r="M26" s="45" t="str">
        <f t="shared" si="3"/>
        <v/>
      </c>
      <c r="N26" s="51" t="s">
        <v>35</v>
      </c>
      <c r="O26" s="52">
        <f>SUM(O19:O25)</f>
        <v>5450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7"/>
      <c r="C27" s="26"/>
      <c r="D27" s="27"/>
      <c r="E27" s="38"/>
      <c r="F27" s="41"/>
      <c r="G27" s="39"/>
      <c r="H27" s="39"/>
      <c r="I27" s="39"/>
      <c r="J27" s="43"/>
      <c r="K27" s="43"/>
      <c r="L27" s="44" t="str">
        <f t="shared" si="2"/>
        <v/>
      </c>
      <c r="M27" s="45" t="str">
        <f t="shared" si="3"/>
        <v/>
      </c>
      <c r="N27" s="46"/>
      <c r="O27" s="45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8"/>
      <c r="G28" s="4"/>
      <c r="H28" s="4"/>
      <c r="I28" s="4"/>
      <c r="J28" s="48"/>
      <c r="K28" s="48"/>
      <c r="L28" s="44" t="str">
        <f t="shared" si="2"/>
        <v/>
      </c>
      <c r="M28" s="50"/>
      <c r="N28" s="81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1</v>
      </c>
      <c r="B29" s="83" t="s">
        <v>45</v>
      </c>
      <c r="C29" s="84"/>
      <c r="D29" s="85"/>
      <c r="E29" s="86"/>
      <c r="F29" s="87">
        <v>1</v>
      </c>
      <c r="G29" s="82" t="s">
        <v>38</v>
      </c>
      <c r="H29" s="82">
        <v>12</v>
      </c>
      <c r="I29" s="88" t="s">
        <v>31</v>
      </c>
      <c r="J29" s="89">
        <v>1500</v>
      </c>
      <c r="K29" s="90" t="s">
        <v>32</v>
      </c>
      <c r="L29" s="91">
        <v>310</v>
      </c>
      <c r="M29" s="92">
        <f t="shared" ref="M29:M36" si="5">IF(F29="","",(IF(I29="USD",(L29*$F$7*F29),(L29*F29))))</f>
        <v>310</v>
      </c>
      <c r="N29" s="46">
        <v>0.03</v>
      </c>
      <c r="O29" s="45">
        <f t="shared" ref="O29:O33" si="6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2</v>
      </c>
      <c r="B30" s="93" t="s">
        <v>46</v>
      </c>
      <c r="C30" s="84"/>
      <c r="D30" s="85"/>
      <c r="E30" s="94"/>
      <c r="F30" s="95">
        <v>1</v>
      </c>
      <c r="G30" s="88" t="s">
        <v>38</v>
      </c>
      <c r="H30" s="88">
        <v>12</v>
      </c>
      <c r="I30" s="88" t="s">
        <v>31</v>
      </c>
      <c r="J30" s="96">
        <v>600</v>
      </c>
      <c r="K30" s="90" t="s">
        <v>32</v>
      </c>
      <c r="L30" s="91">
        <v>130</v>
      </c>
      <c r="M30" s="92">
        <f t="shared" si="5"/>
        <v>130</v>
      </c>
      <c r="N30" s="46">
        <v>0.03</v>
      </c>
      <c r="O30" s="45">
        <f t="shared" si="6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3</v>
      </c>
      <c r="B31" s="97" t="s">
        <v>47</v>
      </c>
      <c r="C31" s="84"/>
      <c r="D31" s="85"/>
      <c r="E31" s="94"/>
      <c r="F31" s="98">
        <v>1</v>
      </c>
      <c r="G31" s="88" t="s">
        <v>38</v>
      </c>
      <c r="H31" s="88">
        <v>1</v>
      </c>
      <c r="I31" s="88" t="s">
        <v>31</v>
      </c>
      <c r="J31" s="96">
        <v>500</v>
      </c>
      <c r="K31" s="90" t="s">
        <v>32</v>
      </c>
      <c r="L31" s="99">
        <v>110</v>
      </c>
      <c r="M31" s="92">
        <f t="shared" si="5"/>
        <v>110</v>
      </c>
      <c r="N31" s="46">
        <v>0.03</v>
      </c>
      <c r="O31" s="45">
        <f t="shared" si="6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4</v>
      </c>
      <c r="B32" s="100" t="s">
        <v>48</v>
      </c>
      <c r="C32" s="84"/>
      <c r="D32" s="85"/>
      <c r="E32" s="101"/>
      <c r="F32" s="98">
        <v>1</v>
      </c>
      <c r="G32" s="102" t="s">
        <v>38</v>
      </c>
      <c r="H32" s="102">
        <v>1</v>
      </c>
      <c r="I32" s="88" t="s">
        <v>31</v>
      </c>
      <c r="J32" s="96">
        <v>220</v>
      </c>
      <c r="K32" s="90" t="s">
        <v>32</v>
      </c>
      <c r="L32" s="99">
        <v>220</v>
      </c>
      <c r="M32" s="92">
        <f t="shared" si="5"/>
        <v>220</v>
      </c>
      <c r="N32" s="46">
        <v>0.03</v>
      </c>
      <c r="O32" s="45">
        <f t="shared" si="6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5</v>
      </c>
      <c r="B33" s="97" t="s">
        <v>49</v>
      </c>
      <c r="C33" s="84"/>
      <c r="D33" s="85"/>
      <c r="E33" s="94"/>
      <c r="F33" s="98">
        <v>1</v>
      </c>
      <c r="G33" s="88" t="s">
        <v>38</v>
      </c>
      <c r="H33" s="88">
        <v>1</v>
      </c>
      <c r="I33" s="88" t="s">
        <v>31</v>
      </c>
      <c r="J33" s="96">
        <v>250</v>
      </c>
      <c r="K33" s="90" t="s">
        <v>32</v>
      </c>
      <c r="L33" s="99">
        <v>250</v>
      </c>
      <c r="M33" s="92">
        <f t="shared" si="5"/>
        <v>250</v>
      </c>
      <c r="N33" s="46">
        <v>0.03</v>
      </c>
      <c r="O33" s="45">
        <f t="shared" si="6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6</v>
      </c>
      <c r="B34" s="103" t="s">
        <v>50</v>
      </c>
      <c r="C34" s="84"/>
      <c r="D34" s="85"/>
      <c r="E34" s="94"/>
      <c r="F34" s="98">
        <v>1</v>
      </c>
      <c r="G34" s="82" t="s">
        <v>38</v>
      </c>
      <c r="H34" s="88">
        <v>1</v>
      </c>
      <c r="I34" s="88" t="s">
        <v>31</v>
      </c>
      <c r="J34" s="96">
        <v>25</v>
      </c>
      <c r="K34" s="90" t="s">
        <v>32</v>
      </c>
      <c r="L34" s="99">
        <v>17</v>
      </c>
      <c r="M34" s="92">
        <f t="shared" si="5"/>
        <v>17</v>
      </c>
      <c r="N34" s="46">
        <v>0.03</v>
      </c>
      <c r="O34" s="45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7</v>
      </c>
      <c r="B35" s="104" t="s">
        <v>51</v>
      </c>
      <c r="C35" s="84"/>
      <c r="D35" s="85"/>
      <c r="E35" s="105"/>
      <c r="F35" s="87">
        <v>1</v>
      </c>
      <c r="G35" s="82" t="s">
        <v>38</v>
      </c>
      <c r="H35" s="106">
        <v>1</v>
      </c>
      <c r="I35" s="88" t="s">
        <v>31</v>
      </c>
      <c r="J35" s="96">
        <v>650</v>
      </c>
      <c r="K35" s="90" t="s">
        <v>32</v>
      </c>
      <c r="L35" s="99">
        <v>380</v>
      </c>
      <c r="M35" s="92">
        <f t="shared" si="5"/>
        <v>380</v>
      </c>
      <c r="N35" s="46">
        <v>0.03</v>
      </c>
      <c r="O35" s="45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2">
        <v>8</v>
      </c>
      <c r="B36" s="104" t="s">
        <v>52</v>
      </c>
      <c r="C36" s="84"/>
      <c r="D36" s="85"/>
      <c r="E36" s="105"/>
      <c r="F36" s="87">
        <v>1</v>
      </c>
      <c r="G36" s="82" t="s">
        <v>38</v>
      </c>
      <c r="H36" s="106">
        <v>1</v>
      </c>
      <c r="I36" s="88" t="s">
        <v>31</v>
      </c>
      <c r="J36" s="96">
        <v>750</v>
      </c>
      <c r="K36" s="90" t="s">
        <v>32</v>
      </c>
      <c r="L36" s="99">
        <v>300</v>
      </c>
      <c r="M36" s="92">
        <f t="shared" si="5"/>
        <v>300</v>
      </c>
      <c r="N36" s="46">
        <v>0.03</v>
      </c>
      <c r="O36" s="45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7"/>
      <c r="B37" s="107"/>
      <c r="C37" s="26"/>
      <c r="D37" s="27"/>
      <c r="E37" s="108"/>
      <c r="F37" s="69"/>
      <c r="G37" s="57"/>
      <c r="H37" s="109"/>
      <c r="I37" s="39"/>
      <c r="J37" s="43"/>
      <c r="K37" s="60"/>
      <c r="L37" s="44"/>
      <c r="M37" s="45"/>
      <c r="N37" s="46">
        <v>0</v>
      </c>
      <c r="O37" s="45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7"/>
      <c r="B38" s="107"/>
      <c r="C38" s="26"/>
      <c r="D38" s="27"/>
      <c r="E38" s="108"/>
      <c r="F38" s="69"/>
      <c r="G38" s="57"/>
      <c r="H38" s="109"/>
      <c r="I38" s="39"/>
      <c r="J38" s="43"/>
      <c r="K38" s="60"/>
      <c r="L38" s="44"/>
      <c r="M38" s="45"/>
      <c r="N38" s="46">
        <v>0</v>
      </c>
      <c r="O38" s="45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7"/>
      <c r="B39" s="110"/>
      <c r="C39" s="110"/>
      <c r="D39" s="110"/>
      <c r="E39" s="108"/>
      <c r="F39" s="111"/>
      <c r="G39" s="109"/>
      <c r="H39" s="109"/>
      <c r="I39" s="109"/>
      <c r="J39" s="112"/>
      <c r="K39" s="111"/>
      <c r="L39" s="44"/>
      <c r="M39" s="45"/>
      <c r="N39" s="46"/>
      <c r="O39" s="4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3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1" t="s">
        <v>35</v>
      </c>
      <c r="O40" s="52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1" t="s">
        <v>53</v>
      </c>
      <c r="C41" s="26"/>
      <c r="D41" s="27"/>
      <c r="E41" s="38"/>
      <c r="F41" s="39">
        <v>2</v>
      </c>
      <c r="G41" s="57" t="s">
        <v>38</v>
      </c>
      <c r="H41" s="39">
        <v>1</v>
      </c>
      <c r="I41" s="39" t="s">
        <v>31</v>
      </c>
      <c r="J41" s="114">
        <v>0</v>
      </c>
      <c r="K41" s="60" t="s">
        <v>32</v>
      </c>
      <c r="L41" s="44">
        <v>1000</v>
      </c>
      <c r="M41" s="45">
        <f t="shared" ref="M41:M43" si="7">IF(F41="","",(IF(I41="USD",(L41*$F$7*F41),(L41*F41))))</f>
        <v>2000</v>
      </c>
      <c r="N41" s="46">
        <v>0</v>
      </c>
      <c r="O41" s="45">
        <f t="shared" ref="O41:O43" si="8">IF(M41="","",(M41*(1+N41)))</f>
        <v>2000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1" t="s">
        <v>54</v>
      </c>
      <c r="C42" s="26"/>
      <c r="D42" s="27"/>
      <c r="E42" s="38"/>
      <c r="F42" s="39">
        <v>1</v>
      </c>
      <c r="G42" s="57" t="s">
        <v>38</v>
      </c>
      <c r="H42" s="39">
        <v>1</v>
      </c>
      <c r="I42" s="39" t="s">
        <v>31</v>
      </c>
      <c r="J42" s="114">
        <v>0</v>
      </c>
      <c r="K42" s="60" t="s">
        <v>32</v>
      </c>
      <c r="L42" s="44">
        <f t="shared" ref="L42:L43" si="9">IF(H42="","",(IF(K42="Local",(J42/H42))))</f>
        <v>0</v>
      </c>
      <c r="M42" s="45">
        <f t="shared" si="7"/>
        <v>0</v>
      </c>
      <c r="N42" s="46">
        <v>0</v>
      </c>
      <c r="O42" s="45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5" t="s">
        <v>55</v>
      </c>
      <c r="C43" s="116">
        <f>F3</f>
        <v>0</v>
      </c>
      <c r="D43" s="27"/>
      <c r="E43" s="38"/>
      <c r="F43" s="39">
        <v>1</v>
      </c>
      <c r="G43" s="57" t="s">
        <v>38</v>
      </c>
      <c r="H43" s="39">
        <v>1</v>
      </c>
      <c r="I43" s="39" t="s">
        <v>31</v>
      </c>
      <c r="J43" s="114">
        <v>0</v>
      </c>
      <c r="K43" s="60" t="s">
        <v>32</v>
      </c>
      <c r="L43" s="44">
        <f t="shared" si="9"/>
        <v>0</v>
      </c>
      <c r="M43" s="45">
        <f t="shared" si="7"/>
        <v>0</v>
      </c>
      <c r="N43" s="46">
        <v>0</v>
      </c>
      <c r="O43" s="45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1" t="s">
        <v>35</v>
      </c>
      <c r="O44" s="117">
        <f>SUM(O41:O43)</f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56</v>
      </c>
      <c r="C45" s="26"/>
      <c r="D45" s="27"/>
      <c r="E45" s="38"/>
      <c r="F45" s="39">
        <v>1</v>
      </c>
      <c r="G45" s="57" t="s">
        <v>38</v>
      </c>
      <c r="H45" s="39">
        <v>1</v>
      </c>
      <c r="I45" s="39" t="s">
        <v>31</v>
      </c>
      <c r="J45" s="114">
        <v>0</v>
      </c>
      <c r="K45" s="60" t="s">
        <v>32</v>
      </c>
      <c r="L45" s="44">
        <v>28000</v>
      </c>
      <c r="M45" s="45">
        <f t="shared" ref="M45:M46" si="10">IF(F45="","",(IF(I45="USD",(L45*$F$7*F45),(L45*F45))))</f>
        <v>28000</v>
      </c>
      <c r="N45" s="46">
        <v>0</v>
      </c>
      <c r="O45" s="118">
        <f t="shared" ref="O45:O46" si="11">IF(M45="","",(M45*(1+N45)))</f>
        <v>28000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57</v>
      </c>
      <c r="C46" s="26"/>
      <c r="D46" s="27"/>
      <c r="E46" s="38"/>
      <c r="F46" s="39">
        <v>1</v>
      </c>
      <c r="G46" s="57" t="s">
        <v>38</v>
      </c>
      <c r="H46" s="39">
        <v>1</v>
      </c>
      <c r="I46" s="39" t="s">
        <v>31</v>
      </c>
      <c r="J46" s="114">
        <v>0</v>
      </c>
      <c r="K46" s="60" t="s">
        <v>32</v>
      </c>
      <c r="L46" s="44">
        <v>2000</v>
      </c>
      <c r="M46" s="45">
        <f t="shared" si="10"/>
        <v>2000</v>
      </c>
      <c r="N46" s="46">
        <v>0</v>
      </c>
      <c r="O46" s="118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9"/>
      <c r="C47" s="119"/>
      <c r="D47" s="119"/>
      <c r="E47" s="5"/>
      <c r="F47" s="4"/>
      <c r="G47" s="4"/>
      <c r="H47" s="4"/>
      <c r="I47" s="4"/>
      <c r="J47" s="120"/>
      <c r="K47" s="4"/>
      <c r="L47" s="49"/>
      <c r="M47" s="50"/>
      <c r="N47" s="51" t="s">
        <v>35</v>
      </c>
      <c r="O47" s="117">
        <f>SUM(O45:O46)</f>
        <v>30000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58</v>
      </c>
      <c r="O48" s="121">
        <f>+O18+O26+O40+O44+O47</f>
        <v>108183.84302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2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59</v>
      </c>
      <c r="N49" s="46">
        <v>0.05</v>
      </c>
      <c r="O49" s="123">
        <f>+O48*N49</f>
        <v>5409.1921510000002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60</v>
      </c>
      <c r="N50" s="10"/>
      <c r="O50" s="124">
        <f>SUM(O48:O49)</f>
        <v>113593.035171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113500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LPWKUC126E081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2026-03-24T09:23:13Z</dcterms:modified>
</cp:coreProperties>
</file>