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 rudy\JASIVA\modafave\"/>
    </mc:Choice>
  </mc:AlternateContent>
  <xr:revisionPtr revIDLastSave="0" documentId="13_ncr:1_{017F81A2-2E66-4CC9-BE22-12462311A866}" xr6:coauthVersionLast="47" xr6:coauthVersionMax="47" xr10:uidLastSave="{00000000-0000-0000-0000-000000000000}"/>
  <bookViews>
    <workbookView xWindow="-108" yWindow="-108" windowWidth="23256" windowHeight="12456" xr2:uid="{D55C2350-21D9-4289-B280-CDD535702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1" l="1"/>
  <c r="U41" i="1" s="1"/>
  <c r="R45" i="1"/>
  <c r="R40" i="1"/>
  <c r="U43" i="1" s="1"/>
  <c r="T37" i="1"/>
  <c r="O37" i="1"/>
  <c r="P37" i="1" s="1"/>
  <c r="L37" i="1"/>
  <c r="N37" i="1" s="1"/>
  <c r="T36" i="1"/>
  <c r="O36" i="1"/>
  <c r="P36" i="1" s="1"/>
  <c r="I36" i="1"/>
  <c r="L36" i="1" s="1"/>
  <c r="T33" i="1"/>
  <c r="O33" i="1"/>
  <c r="P33" i="1" s="1"/>
  <c r="I33" i="1"/>
  <c r="L33" i="1" s="1"/>
  <c r="N33" i="1" s="1"/>
  <c r="T32" i="1"/>
  <c r="O32" i="1"/>
  <c r="P32" i="1" s="1"/>
  <c r="I32" i="1"/>
  <c r="L32" i="1" s="1"/>
  <c r="N32" i="1" s="1"/>
  <c r="T31" i="1"/>
  <c r="O31" i="1"/>
  <c r="P31" i="1" s="1"/>
  <c r="I31" i="1"/>
  <c r="L31" i="1" s="1"/>
  <c r="N31" i="1" s="1"/>
  <c r="T30" i="1"/>
  <c r="O30" i="1"/>
  <c r="P30" i="1" s="1"/>
  <c r="L30" i="1"/>
  <c r="I30" i="1"/>
  <c r="O26" i="1"/>
  <c r="P26" i="1" s="1"/>
  <c r="I26" i="1"/>
  <c r="L26" i="1" s="1"/>
  <c r="N26" i="1" s="1"/>
  <c r="O25" i="1"/>
  <c r="P25" i="1" s="1"/>
  <c r="I25" i="1"/>
  <c r="L25" i="1" s="1"/>
  <c r="N25" i="1" s="1"/>
  <c r="O24" i="1"/>
  <c r="P24" i="1" s="1"/>
  <c r="I24" i="1"/>
  <c r="L24" i="1" s="1"/>
  <c r="N24" i="1" s="1"/>
  <c r="O23" i="1"/>
  <c r="P23" i="1" s="1"/>
  <c r="I23" i="1"/>
  <c r="L23" i="1" s="1"/>
  <c r="N23" i="1" s="1"/>
  <c r="O22" i="1"/>
  <c r="P22" i="1" s="1"/>
  <c r="I22" i="1"/>
  <c r="L22" i="1" s="1"/>
  <c r="N22" i="1" s="1"/>
  <c r="O21" i="1"/>
  <c r="P21" i="1" s="1"/>
  <c r="I21" i="1"/>
  <c r="L21" i="1" s="1"/>
  <c r="N21" i="1" s="1"/>
  <c r="O20" i="1"/>
  <c r="P20" i="1" s="1"/>
  <c r="N20" i="1"/>
  <c r="I20" i="1"/>
  <c r="O19" i="1"/>
  <c r="P19" i="1" s="1"/>
  <c r="I19" i="1"/>
  <c r="L19" i="1" s="1"/>
  <c r="N19" i="1" s="1"/>
  <c r="O18" i="1"/>
  <c r="P18" i="1" s="1"/>
  <c r="I18" i="1"/>
  <c r="L18" i="1" s="1"/>
  <c r="O14" i="1"/>
  <c r="P14" i="1" s="1"/>
  <c r="I14" i="1"/>
  <c r="L14" i="1" s="1"/>
  <c r="N14" i="1" s="1"/>
  <c r="O13" i="1"/>
  <c r="P13" i="1" s="1"/>
  <c r="I13" i="1"/>
  <c r="L13" i="1" s="1"/>
  <c r="N13" i="1" s="1"/>
  <c r="O12" i="1"/>
  <c r="P12" i="1" s="1"/>
  <c r="L12" i="1"/>
  <c r="V7" i="1"/>
  <c r="S6" i="1"/>
  <c r="X3" i="1"/>
  <c r="R3" i="1"/>
  <c r="V41" i="1" l="1"/>
  <c r="Q37" i="1"/>
  <c r="V37" i="1" s="1"/>
  <c r="S37" i="1"/>
  <c r="S36" i="1"/>
  <c r="Q36" i="1"/>
  <c r="V36" i="1" s="1"/>
  <c r="N36" i="1"/>
  <c r="N39" i="1" s="1"/>
  <c r="L39" i="1"/>
  <c r="M45" i="1" s="1"/>
  <c r="Q33" i="1"/>
  <c r="V33" i="1" s="1"/>
  <c r="S33" i="1"/>
  <c r="U33" i="1" s="1"/>
  <c r="S32" i="1"/>
  <c r="U32" i="1" s="1"/>
  <c r="Q32" i="1"/>
  <c r="V32" i="1" s="1"/>
  <c r="Q31" i="1"/>
  <c r="S31" i="1"/>
  <c r="U31" i="1" s="1"/>
  <c r="Q30" i="1"/>
  <c r="S30" i="1"/>
  <c r="U30" i="1" s="1"/>
  <c r="N30" i="1"/>
  <c r="N34" i="1" s="1"/>
  <c r="L34" i="1"/>
  <c r="M46" i="1" s="1"/>
  <c r="S26" i="1"/>
  <c r="Q26" i="1"/>
  <c r="V26" i="1" s="1"/>
  <c r="Q25" i="1"/>
  <c r="V25" i="1" s="1"/>
  <c r="S25" i="1"/>
  <c r="Q24" i="1"/>
  <c r="V24" i="1" s="1"/>
  <c r="S24" i="1"/>
  <c r="S23" i="1"/>
  <c r="Q23" i="1"/>
  <c r="V23" i="1" s="1"/>
  <c r="Q22" i="1"/>
  <c r="V22" i="1" s="1"/>
  <c r="S22" i="1"/>
  <c r="Q21" i="1"/>
  <c r="V21" i="1" s="1"/>
  <c r="S21" i="1"/>
  <c r="S20" i="1"/>
  <c r="Q20" i="1"/>
  <c r="V20" i="1" s="1"/>
  <c r="S19" i="1"/>
  <c r="Q19" i="1"/>
  <c r="V19" i="1" s="1"/>
  <c r="Q18" i="1"/>
  <c r="V18" i="1" s="1"/>
  <c r="S18" i="1"/>
  <c r="L28" i="1"/>
  <c r="M42" i="1" s="1"/>
  <c r="N18" i="1"/>
  <c r="N28" i="1" s="1"/>
  <c r="M44" i="1" s="1"/>
  <c r="S14" i="1"/>
  <c r="Q14" i="1"/>
  <c r="V14" i="1" s="1"/>
  <c r="Q13" i="1"/>
  <c r="V13" i="1" s="1"/>
  <c r="S13" i="1"/>
  <c r="Q12" i="1"/>
  <c r="S12" i="1"/>
  <c r="L16" i="1"/>
  <c r="M41" i="1" s="1"/>
  <c r="N12" i="1"/>
  <c r="N16" i="1" s="1"/>
  <c r="M43" i="1" s="1"/>
  <c r="Y5" i="1"/>
  <c r="Y4" i="1"/>
  <c r="V6" i="1" s="1"/>
  <c r="S4" i="1"/>
  <c r="P6" i="1" s="1"/>
  <c r="T7" i="1" s="1"/>
  <c r="S5" i="1"/>
  <c r="V31" i="1" l="1"/>
  <c r="Q40" i="1"/>
  <c r="V12" i="1"/>
  <c r="U40" i="1"/>
  <c r="Q43" i="1"/>
  <c r="M48" i="1"/>
  <c r="M49" i="1" s="1"/>
  <c r="Q44" i="1"/>
  <c r="V30" i="1"/>
  <c r="U42" i="1" l="1"/>
  <c r="U44" i="1" s="1"/>
  <c r="V40" i="1"/>
  <c r="V42" i="1" s="1"/>
  <c r="M50" i="1"/>
  <c r="S40" i="1"/>
  <c r="U48" i="1" l="1"/>
  <c r="U45" i="1"/>
</calcChain>
</file>

<file path=xl/sharedStrings.xml><?xml version="1.0" encoding="utf-8"?>
<sst xmlns="http://schemas.openxmlformats.org/spreadsheetml/2006/main" count="176" uniqueCount="113">
  <si>
    <t>STYLE</t>
  </si>
  <si>
    <t>SEASON</t>
  </si>
  <si>
    <t>Fabric Width</t>
  </si>
  <si>
    <t>inch</t>
  </si>
  <si>
    <t>CUSTOMER</t>
  </si>
  <si>
    <t>CV. MODA FAVE</t>
  </si>
  <si>
    <t>GARMENT SUPPLIER</t>
  </si>
  <si>
    <t>Gramasi</t>
  </si>
  <si>
    <t>gsm</t>
  </si>
  <si>
    <t>COUNTRY</t>
  </si>
  <si>
    <t>INDONESIA</t>
  </si>
  <si>
    <t>PRODUCT DEVELOPER</t>
  </si>
  <si>
    <t>Price/Kg</t>
  </si>
  <si>
    <t>BOM  DATE</t>
  </si>
  <si>
    <t>DESC</t>
  </si>
  <si>
    <t>Length</t>
  </si>
  <si>
    <t>kg</t>
  </si>
  <si>
    <t>=</t>
  </si>
  <si>
    <t>m</t>
  </si>
  <si>
    <t>SPEC DATE</t>
  </si>
  <si>
    <t>Total Length</t>
  </si>
  <si>
    <t>1ST OFFER DATE</t>
  </si>
  <si>
    <t>FOB</t>
  </si>
  <si>
    <t xml:space="preserve"> </t>
  </si>
  <si>
    <t>Price/m</t>
  </si>
  <si>
    <t>per meter</t>
  </si>
  <si>
    <t xml:space="preserve">* NON WASH </t>
  </si>
  <si>
    <t>CMT</t>
  </si>
  <si>
    <t>V</t>
  </si>
  <si>
    <t>Estimate Purchase</t>
  </si>
  <si>
    <t>ITEM#</t>
  </si>
  <si>
    <t>WEIGHT</t>
  </si>
  <si>
    <t>WIDTH</t>
  </si>
  <si>
    <t>MARKER</t>
  </si>
  <si>
    <t>Marker</t>
  </si>
  <si>
    <t>%</t>
  </si>
  <si>
    <t>Mtr</t>
  </si>
  <si>
    <t>COST $/</t>
  </si>
  <si>
    <t>US$</t>
  </si>
  <si>
    <t>Charge</t>
  </si>
  <si>
    <t>Meter</t>
  </si>
  <si>
    <t>Price</t>
  </si>
  <si>
    <t>Actual Final Usage</t>
  </si>
  <si>
    <t>FABRIC</t>
  </si>
  <si>
    <t>DESCRIPTION</t>
  </si>
  <si>
    <t>USE</t>
  </si>
  <si>
    <t>GM/M2</t>
  </si>
  <si>
    <t>(CM)</t>
  </si>
  <si>
    <t>Efficiency</t>
  </si>
  <si>
    <t>USAGE</t>
  </si>
  <si>
    <t>ALLOWANCE</t>
  </si>
  <si>
    <t>UOM</t>
  </si>
  <si>
    <t>$/M</t>
  </si>
  <si>
    <t>EXTEN</t>
  </si>
  <si>
    <t>US$/ITEM</t>
  </si>
  <si>
    <t>Pcs</t>
  </si>
  <si>
    <t>Usage</t>
  </si>
  <si>
    <t>MOQ</t>
  </si>
  <si>
    <t>$/Yards</t>
  </si>
  <si>
    <t>Body 1</t>
  </si>
  <si>
    <t>100 % COTTON DOBBY</t>
  </si>
  <si>
    <t>SUPPLY FROM BUYER</t>
  </si>
  <si>
    <t>interlining</t>
  </si>
  <si>
    <t>m10</t>
  </si>
  <si>
    <t>fty source</t>
  </si>
  <si>
    <t>POCKETING</t>
  </si>
  <si>
    <t>100% COTTON</t>
  </si>
  <si>
    <t>TOTAL FABRICS</t>
  </si>
  <si>
    <t>TRIMS</t>
  </si>
  <si>
    <t>SIZE</t>
  </si>
  <si>
    <t>Cons.</t>
  </si>
  <si>
    <t>QTY</t>
  </si>
  <si>
    <t>$/PC</t>
  </si>
  <si>
    <t>MAIN LABEL</t>
  </si>
  <si>
    <t>EA</t>
  </si>
  <si>
    <t>care label</t>
  </si>
  <si>
    <t xml:space="preserve">Thread </t>
  </si>
  <si>
    <t>button</t>
  </si>
  <si>
    <t>ZIPPER</t>
  </si>
  <si>
    <t>hang tag</t>
  </si>
  <si>
    <t>additional hangtag</t>
  </si>
  <si>
    <t>slip label</t>
  </si>
  <si>
    <t>OTHERS</t>
  </si>
  <si>
    <t>TOTAL TRIMS</t>
  </si>
  <si>
    <t>NO SEW COST</t>
  </si>
  <si>
    <t>FINISHING</t>
  </si>
  <si>
    <t>CUTTING</t>
  </si>
  <si>
    <t>NUMBRING</t>
  </si>
  <si>
    <t>QC</t>
  </si>
  <si>
    <t>PACKAGING</t>
  </si>
  <si>
    <t xml:space="preserve">PACKAGING </t>
  </si>
  <si>
    <t xml:space="preserve"> POLYBAG </t>
  </si>
  <si>
    <t>SHIPMENT</t>
  </si>
  <si>
    <t>STOP</t>
  </si>
  <si>
    <t>TOTAL PACKAGING</t>
  </si>
  <si>
    <t>Material Cost</t>
  </si>
  <si>
    <t>Comments:</t>
  </si>
  <si>
    <t>Picture:</t>
  </si>
  <si>
    <t>TOTAL MATERIALS</t>
  </si>
  <si>
    <t>DUTY</t>
  </si>
  <si>
    <t>Sales</t>
  </si>
  <si>
    <t>Gross Profit</t>
  </si>
  <si>
    <t>CHARGES, FABRICS</t>
  </si>
  <si>
    <t>Material</t>
  </si>
  <si>
    <t>CHARGES, TRIMS</t>
  </si>
  <si>
    <t>Trim</t>
  </si>
  <si>
    <t>Nett Profit</t>
  </si>
  <si>
    <t>After Tax</t>
  </si>
  <si>
    <t>OTHER COSTS</t>
  </si>
  <si>
    <t>PROFIT</t>
  </si>
  <si>
    <t>INCLUDE PPN</t>
  </si>
  <si>
    <t xml:space="preserve"> HARGA CMT BUYER APPROVED</t>
  </si>
  <si>
    <t>7180663/1612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</si>
</sst>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/mmm/yy;@"/>
    <numFmt numFmtId="165" formatCode="_(&quot;Rp&quot;* #,##0_);_(&quot;Rp&quot;* \(#,##0\);_(&quot;Rp&quot;* &quot;-&quot;??_);_(@_)"/>
    <numFmt numFmtId="166" formatCode="0.000"/>
    <numFmt numFmtId="167" formatCode="_(&quot;Rp&quot;* #,##0_);_(&quot;Rp&quot;* \(#,##0\);_(&quot;Rp&quot;* &quot;-&quot;_);_(@_)"/>
    <numFmt numFmtId="168" formatCode="_(&quot;Rp&quot;* #,##0_);_(&quot;Rp&quot;* \(#,##0\);_(&quot;Rp&quot;* &quot;-&quot;???_);_(@_)"/>
    <numFmt numFmtId="169" formatCode="_([$Rp-421]* #,##0.00_);_([$Rp-421]* \(#,##0.00\);_([$Rp-421]* &quot;-&quot;??_);_(@_)"/>
    <numFmt numFmtId="170" formatCode="_(&quot;Rp&quot;* #,##0.0_);_(&quot;Rp&quot;* \(#,##0.0\);_(&quot;Rp&quot;* &quot;-&quot;??_);_(@_)"/>
    <numFmt numFmtId="171" formatCode="&quot;$&quot;#,##0.0_);[Red]\(&quot;$&quot;#,##0.0\)"/>
    <numFmt numFmtId="172" formatCode="_(&quot;Rp&quot;* #,##0.00_);_(&quot;Rp&quot;* \(#,##0.00\);_(&quot;Rp&quot;* &quot;-&quot;??_);_(@_)"/>
  </numFmts>
  <fonts count="14">
    <font>
      <sz val="11"/>
      <color theme="1"/>
      <name val="Calibri"/>
      <family val="2"/>
      <scheme val="minor"/>
    </font>
    <font>
      <sz val="16"/>
      <color theme="2" tint="-0.89999084444715716"/>
      <name val="Palatino"/>
      <family val="2"/>
    </font>
    <font>
      <b/>
      <sz val="16"/>
      <color theme="2" tint="-0.89999084444715716"/>
      <name val="Palatino"/>
      <family val="2"/>
    </font>
    <font>
      <b/>
      <sz val="12"/>
      <color theme="2" tint="-0.89999084444715716"/>
      <name val="Palatino"/>
      <family val="2"/>
    </font>
    <font>
      <sz val="10"/>
      <color theme="2" tint="-0.89999084444715716"/>
      <name val="Palatino"/>
      <family val="2"/>
    </font>
    <font>
      <sz val="12"/>
      <color theme="2" tint="-0.89999084444715716"/>
      <name val="Palatino"/>
      <family val="2"/>
    </font>
    <font>
      <sz val="10"/>
      <color theme="2" tint="-0.89999084444715716"/>
      <name val="Arial"/>
      <family val="2"/>
    </font>
    <font>
      <b/>
      <sz val="8"/>
      <color theme="2" tint="-0.89999084444715716"/>
      <name val="Palatino"/>
      <family val="2"/>
    </font>
    <font>
      <b/>
      <sz val="16"/>
      <color theme="2" tint="-0.89999084444715716"/>
      <name val="Palatino"/>
    </font>
    <font>
      <b/>
      <sz val="12"/>
      <color theme="2" tint="-0.89999084444715716"/>
      <name val="Arial Narrow"/>
      <family val="2"/>
    </font>
    <font>
      <b/>
      <sz val="10"/>
      <color theme="2" tint="-0.89999084444715716"/>
      <name val="Palatino"/>
      <family val="2"/>
    </font>
    <font>
      <b/>
      <sz val="10"/>
      <color theme="2" tint="-0.89999084444715716"/>
      <name val="Arial"/>
      <family val="2"/>
    </font>
    <font>
      <sz val="12"/>
      <color theme="2" tint="-0.89999084444715716"/>
      <name val="Palatino"/>
    </font>
    <font>
      <b/>
      <sz val="12"/>
      <color theme="2" tint="-0.89999084444715716"/>
      <name val="Palatino"/>
    </font>
  </fonts>
  <fills count="13">
    <fill>
      <patternFill patternType="none"/>
    </fill>
    <fill>
      <patternFill patternType="gray125"/>
    </fill>
    <fill>
      <patternFill patternType="solid">
        <fgColor rgb="FF1FB714"/>
      </patternFill>
    </fill>
    <fill>
      <patternFill patternType="solid">
        <fgColor rgb="FFFFFFFF"/>
      </patternFill>
    </fill>
    <fill>
      <patternFill patternType="solid">
        <fgColor rgb="FF969696"/>
      </patternFill>
    </fill>
    <fill>
      <patternFill patternType="solid">
        <fgColor rgb="FFA2BD90"/>
      </patternFill>
    </fill>
    <fill>
      <patternFill patternType="solid">
        <fgColor rgb="FFFFFE00"/>
      </patternFill>
    </fill>
    <fill>
      <patternFill patternType="solid">
        <fgColor rgb="FFFFCC00"/>
      </patternFill>
    </fill>
    <fill>
      <patternFill patternType="solid">
        <fgColor rgb="FF99CCFF"/>
      </patternFill>
    </fill>
    <fill>
      <patternFill patternType="solid">
        <fgColor rgb="FF99CC00"/>
      </patternFill>
    </fill>
    <fill>
      <patternFill patternType="solid">
        <fgColor theme="0"/>
        <bgColor indexed="64"/>
      </patternFill>
    </fill>
    <fill>
      <patternFill patternType="solid">
        <fgColor rgb="FFFCF305"/>
      </patternFill>
    </fill>
    <fill>
      <patternFill patternType="solid">
        <fgColor rgb="FFC0C0C0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tted">
        <color rgb="FF000000"/>
      </bottom>
      <diagonal/>
    </border>
    <border>
      <left/>
      <right/>
      <top style="double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2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/>
    <xf numFmtId="44" fontId="4" fillId="0" borderId="3" xfId="0" applyNumberFormat="1" applyFont="1" applyBorder="1" applyAlignment="1">
      <alignment vertical="center"/>
    </xf>
    <xf numFmtId="44" fontId="4" fillId="3" borderId="3" xfId="0" applyNumberFormat="1" applyFont="1" applyFill="1" applyBorder="1" applyAlignment="1">
      <alignment horizontal="right" vertical="center"/>
    </xf>
    <xf numFmtId="44" fontId="4" fillId="0" borderId="3" xfId="0" applyNumberFormat="1" applyFont="1" applyBorder="1" applyAlignment="1">
      <alignment horizontal="right" vertical="center"/>
    </xf>
    <xf numFmtId="0" fontId="6" fillId="0" borderId="4" xfId="0" applyFont="1" applyBorder="1"/>
    <xf numFmtId="0" fontId="6" fillId="4" borderId="4" xfId="0" applyFont="1" applyFill="1" applyBorder="1"/>
    <xf numFmtId="0" fontId="6" fillId="0" borderId="0" xfId="0" applyFont="1"/>
    <xf numFmtId="0" fontId="4" fillId="0" borderId="0" xfId="0" applyFont="1"/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16" fontId="5" fillId="0" borderId="0" xfId="0" applyNumberFormat="1" applyFont="1"/>
    <xf numFmtId="0" fontId="5" fillId="0" borderId="0" xfId="0" applyFont="1"/>
    <xf numFmtId="44" fontId="4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44" fontId="5" fillId="0" borderId="0" xfId="0" applyNumberFormat="1" applyFont="1" applyAlignment="1">
      <alignment horizontal="right" vertical="center"/>
    </xf>
    <xf numFmtId="39" fontId="6" fillId="0" borderId="4" xfId="0" applyNumberFormat="1" applyFont="1" applyBorder="1"/>
    <xf numFmtId="0" fontId="6" fillId="0" borderId="6" xfId="0" applyFont="1" applyBorder="1"/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4" fontId="5" fillId="0" borderId="0" xfId="0" applyNumberFormat="1" applyFont="1"/>
    <xf numFmtId="0" fontId="7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44" fontId="3" fillId="0" borderId="0" xfId="0" applyNumberFormat="1" applyFont="1" applyAlignment="1">
      <alignment horizontal="right" vertical="center"/>
    </xf>
    <xf numFmtId="2" fontId="6" fillId="4" borderId="4" xfId="0" applyNumberFormat="1" applyFont="1" applyFill="1" applyBorder="1"/>
    <xf numFmtId="0" fontId="2" fillId="0" borderId="0" xfId="0" applyFont="1" applyAlignment="1">
      <alignment horizontal="left" vertical="center"/>
    </xf>
    <xf numFmtId="165" fontId="8" fillId="5" borderId="2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9" fontId="6" fillId="4" borderId="4" xfId="0" applyNumberFormat="1" applyFont="1" applyFill="1" applyBorder="1"/>
    <xf numFmtId="0" fontId="2" fillId="6" borderId="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165" fontId="8" fillId="5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4"/>
    </xf>
    <xf numFmtId="44" fontId="5" fillId="0" borderId="0" xfId="0" applyNumberFormat="1" applyFont="1" applyAlignment="1">
      <alignment horizontal="left" vertical="center"/>
    </xf>
    <xf numFmtId="0" fontId="4" fillId="7" borderId="0" xfId="0" applyFont="1" applyFill="1"/>
    <xf numFmtId="0" fontId="5" fillId="0" borderId="5" xfId="0" applyFont="1" applyBorder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5" fillId="0" borderId="0" xfId="0" applyNumberFormat="1" applyFont="1"/>
    <xf numFmtId="44" fontId="4" fillId="0" borderId="0" xfId="0" applyNumberFormat="1" applyFont="1" applyAlignment="1">
      <alignment horizontal="left" vertical="center"/>
    </xf>
    <xf numFmtId="44" fontId="10" fillId="0" borderId="0" xfId="0" applyNumberFormat="1" applyFont="1" applyAlignment="1">
      <alignment horizontal="right" vertical="center"/>
    </xf>
    <xf numFmtId="0" fontId="11" fillId="3" borderId="0" xfId="0" applyFont="1" applyFill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49" fontId="10" fillId="2" borderId="3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10" fontId="10" fillId="2" borderId="3" xfId="0" applyNumberFormat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9" fontId="10" fillId="2" borderId="3" xfId="0" applyNumberFormat="1" applyFont="1" applyFill="1" applyBorder="1" applyAlignment="1">
      <alignment horizontal="left" vertical="center"/>
    </xf>
    <xf numFmtId="44" fontId="10" fillId="2" borderId="3" xfId="0" applyNumberFormat="1" applyFont="1" applyFill="1" applyBorder="1" applyAlignment="1">
      <alignment vertical="center"/>
    </xf>
    <xf numFmtId="44" fontId="10" fillId="2" borderId="3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Continuous" vertical="center"/>
    </xf>
    <xf numFmtId="44" fontId="10" fillId="2" borderId="12" xfId="0" applyNumberFormat="1" applyFont="1" applyFill="1" applyBorder="1" applyAlignment="1">
      <alignment horizontal="right" vertical="center"/>
    </xf>
    <xf numFmtId="0" fontId="4" fillId="0" borderId="1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8" borderId="0" xfId="0" applyFont="1" applyFill="1"/>
    <xf numFmtId="0" fontId="10" fillId="2" borderId="14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49" fontId="10" fillId="2" borderId="16" xfId="0" applyNumberFormat="1" applyFont="1" applyFill="1" applyBorder="1" applyAlignment="1">
      <alignment vertical="center"/>
    </xf>
    <xf numFmtId="0" fontId="10" fillId="2" borderId="16" xfId="0" applyFont="1" applyFill="1" applyBorder="1" applyAlignment="1">
      <alignment horizontal="center" vertical="center"/>
    </xf>
    <xf numFmtId="10" fontId="10" fillId="2" borderId="16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44" fontId="10" fillId="2" borderId="16" xfId="0" applyNumberFormat="1" applyFont="1" applyFill="1" applyBorder="1" applyAlignment="1">
      <alignment horizontal="center" vertical="center"/>
    </xf>
    <xf numFmtId="44" fontId="10" fillId="2" borderId="16" xfId="0" applyNumberFormat="1" applyFont="1" applyFill="1" applyBorder="1" applyAlignment="1">
      <alignment horizontal="right" vertical="center"/>
    </xf>
    <xf numFmtId="44" fontId="7" fillId="2" borderId="17" xfId="0" applyNumberFormat="1" applyFont="1" applyFill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3" borderId="19" xfId="0" applyFont="1" applyFill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0" fontId="5" fillId="0" borderId="20" xfId="0" applyNumberFormat="1" applyFont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center" vertical="center"/>
    </xf>
    <xf numFmtId="9" fontId="5" fillId="0" borderId="20" xfId="0" applyNumberFormat="1" applyFont="1" applyBorder="1" applyAlignment="1">
      <alignment horizontal="center" vertical="center"/>
    </xf>
    <xf numFmtId="166" fontId="5" fillId="0" borderId="21" xfId="0" applyNumberFormat="1" applyFont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165" fontId="5" fillId="0" borderId="20" xfId="0" quotePrefix="1" applyNumberFormat="1" applyFont="1" applyBorder="1" applyAlignment="1">
      <alignment horizontal="right" vertical="center"/>
    </xf>
    <xf numFmtId="165" fontId="5" fillId="0" borderId="22" xfId="0" applyNumberFormat="1" applyFont="1" applyBorder="1" applyAlignment="1">
      <alignment horizontal="right" vertical="center"/>
    </xf>
    <xf numFmtId="167" fontId="4" fillId="0" borderId="4" xfId="0" applyNumberFormat="1" applyFont="1" applyBorder="1"/>
    <xf numFmtId="167" fontId="4" fillId="0" borderId="0" xfId="0" applyNumberFormat="1" applyFont="1"/>
    <xf numFmtId="167" fontId="4" fillId="9" borderId="0" xfId="0" applyNumberFormat="1" applyFont="1" applyFill="1"/>
    <xf numFmtId="167" fontId="4" fillId="7" borderId="0" xfId="0" applyNumberFormat="1" applyFont="1" applyFill="1"/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0" fontId="5" fillId="0" borderId="21" xfId="0" applyNumberFormat="1" applyFont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9" fontId="5" fillId="0" borderId="21" xfId="0" applyNumberFormat="1" applyFont="1" applyBorder="1" applyAlignment="1">
      <alignment horizontal="center" vertical="center"/>
    </xf>
    <xf numFmtId="165" fontId="5" fillId="0" borderId="21" xfId="0" applyNumberFormat="1" applyFont="1" applyBorder="1" applyAlignment="1">
      <alignment horizontal="center" vertical="center"/>
    </xf>
    <xf numFmtId="165" fontId="5" fillId="0" borderId="21" xfId="0" quotePrefix="1" applyNumberFormat="1" applyFont="1" applyBorder="1" applyAlignment="1">
      <alignment horizontal="right" vertical="center"/>
    </xf>
    <xf numFmtId="9" fontId="5" fillId="0" borderId="25" xfId="0" applyNumberFormat="1" applyFont="1" applyBorder="1" applyAlignment="1">
      <alignment horizontal="center" vertical="center"/>
    </xf>
    <xf numFmtId="165" fontId="5" fillId="0" borderId="26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/>
    </xf>
    <xf numFmtId="10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9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44" fontId="5" fillId="0" borderId="0" xfId="0" quotePrefix="1" applyNumberFormat="1" applyFont="1" applyAlignment="1">
      <alignment horizontal="right" vertical="center"/>
    </xf>
    <xf numFmtId="9" fontId="5" fillId="0" borderId="0" xfId="0" applyNumberFormat="1" applyFont="1" applyAlignment="1">
      <alignment horizontal="center" vertical="center"/>
    </xf>
    <xf numFmtId="44" fontId="5" fillId="0" borderId="28" xfId="0" applyNumberFormat="1" applyFont="1" applyBorder="1" applyAlignment="1">
      <alignment horizontal="right" vertical="center"/>
    </xf>
    <xf numFmtId="167" fontId="4" fillId="3" borderId="0" xfId="0" applyNumberFormat="1" applyFont="1" applyFill="1"/>
    <xf numFmtId="0" fontId="5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49" fontId="5" fillId="0" borderId="31" xfId="0" applyNumberFormat="1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44" fontId="5" fillId="0" borderId="31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right" vertical="center"/>
    </xf>
    <xf numFmtId="7" fontId="5" fillId="0" borderId="31" xfId="0" applyNumberFormat="1" applyFont="1" applyBorder="1" applyAlignment="1">
      <alignment vertical="center"/>
    </xf>
    <xf numFmtId="165" fontId="3" fillId="0" borderId="32" xfId="0" applyNumberFormat="1" applyFont="1" applyBorder="1" applyAlignment="1">
      <alignment horizontal="right" vertical="center"/>
    </xf>
    <xf numFmtId="0" fontId="5" fillId="0" borderId="13" xfId="0" applyFont="1" applyBorder="1"/>
    <xf numFmtId="0" fontId="5" fillId="0" borderId="4" xfId="0" applyFont="1" applyBorder="1"/>
    <xf numFmtId="167" fontId="5" fillId="0" borderId="4" xfId="0" applyNumberFormat="1" applyFont="1" applyBorder="1"/>
    <xf numFmtId="167" fontId="5" fillId="3" borderId="0" xfId="0" applyNumberFormat="1" applyFont="1" applyFill="1"/>
    <xf numFmtId="0" fontId="10" fillId="2" borderId="33" xfId="0" applyFont="1" applyFill="1" applyBorder="1" applyAlignment="1">
      <alignment vertical="center"/>
    </xf>
    <xf numFmtId="0" fontId="10" fillId="2" borderId="34" xfId="0" applyFont="1" applyFill="1" applyBorder="1" applyAlignment="1">
      <alignment horizontal="left" vertical="center"/>
    </xf>
    <xf numFmtId="49" fontId="10" fillId="2" borderId="35" xfId="0" applyNumberFormat="1" applyFont="1" applyFill="1" applyBorder="1" applyAlignment="1">
      <alignment vertical="center"/>
    </xf>
    <xf numFmtId="0" fontId="10" fillId="2" borderId="35" xfId="0" applyFont="1" applyFill="1" applyBorder="1" applyAlignment="1">
      <alignment horizontal="center" vertical="center"/>
    </xf>
    <xf numFmtId="2" fontId="10" fillId="2" borderId="35" xfId="0" applyNumberFormat="1" applyFont="1" applyFill="1" applyBorder="1" applyAlignment="1">
      <alignment horizontal="left" vertical="center"/>
    </xf>
    <xf numFmtId="44" fontId="10" fillId="2" borderId="36" xfId="0" applyNumberFormat="1" applyFont="1" applyFill="1" applyBorder="1" applyAlignment="1">
      <alignment horizontal="center" vertical="center"/>
    </xf>
    <xf numFmtId="44" fontId="10" fillId="2" borderId="35" xfId="0" applyNumberFormat="1" applyFont="1" applyFill="1" applyBorder="1" applyAlignment="1">
      <alignment horizontal="right" vertical="center"/>
    </xf>
    <xf numFmtId="44" fontId="7" fillId="2" borderId="37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7" fontId="4" fillId="0" borderId="4" xfId="0" applyNumberFormat="1" applyFont="1" applyBorder="1" applyAlignment="1">
      <alignment vertical="center"/>
    </xf>
    <xf numFmtId="167" fontId="4" fillId="3" borderId="0" xfId="0" applyNumberFormat="1" applyFont="1" applyFill="1" applyAlignment="1">
      <alignment vertical="center"/>
    </xf>
    <xf numFmtId="0" fontId="5" fillId="0" borderId="38" xfId="0" applyFont="1" applyBorder="1" applyAlignment="1">
      <alignment horizontal="left" vertical="center"/>
    </xf>
    <xf numFmtId="49" fontId="5" fillId="0" borderId="21" xfId="0" applyNumberFormat="1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2" fontId="5" fillId="0" borderId="21" xfId="0" applyNumberFormat="1" applyFont="1" applyBorder="1" applyAlignment="1">
      <alignment horizontal="left" vertical="center"/>
    </xf>
    <xf numFmtId="9" fontId="5" fillId="0" borderId="21" xfId="0" applyNumberFormat="1" applyFont="1" applyBorder="1" applyAlignment="1">
      <alignment horizontal="left" vertical="center"/>
    </xf>
    <xf numFmtId="168" fontId="5" fillId="0" borderId="21" xfId="0" applyNumberFormat="1" applyFont="1" applyBorder="1" applyAlignment="1">
      <alignment horizontal="center" vertical="center"/>
    </xf>
    <xf numFmtId="168" fontId="5" fillId="0" borderId="21" xfId="0" quotePrefix="1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vertical="center" wrapText="1"/>
    </xf>
    <xf numFmtId="49" fontId="5" fillId="0" borderId="41" xfId="0" applyNumberFormat="1" applyFont="1" applyBorder="1" applyAlignment="1">
      <alignment vertical="center"/>
    </xf>
    <xf numFmtId="0" fontId="5" fillId="0" borderId="4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49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0" fontId="5" fillId="0" borderId="4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49" fontId="5" fillId="0" borderId="44" xfId="0" applyNumberFormat="1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4" xfId="0" applyFont="1" applyBorder="1" applyAlignment="1">
      <alignment horizontal="center" vertical="center"/>
    </xf>
    <xf numFmtId="44" fontId="5" fillId="0" borderId="44" xfId="0" applyNumberFormat="1" applyFont="1" applyBorder="1" applyAlignment="1">
      <alignment horizontal="center" vertical="center"/>
    </xf>
    <xf numFmtId="44" fontId="3" fillId="0" borderId="44" xfId="0" applyNumberFormat="1" applyFont="1" applyBorder="1" applyAlignment="1">
      <alignment horizontal="right" vertical="center"/>
    </xf>
    <xf numFmtId="7" fontId="5" fillId="0" borderId="44" xfId="0" applyNumberFormat="1" applyFont="1" applyBorder="1" applyAlignment="1">
      <alignment vertical="center"/>
    </xf>
    <xf numFmtId="44" fontId="3" fillId="0" borderId="45" xfId="0" applyNumberFormat="1" applyFont="1" applyBorder="1" applyAlignment="1">
      <alignment horizontal="right" vertical="center"/>
    </xf>
    <xf numFmtId="0" fontId="5" fillId="3" borderId="46" xfId="0" applyFont="1" applyFill="1" applyBorder="1" applyAlignment="1">
      <alignment vertical="center" wrapText="1"/>
    </xf>
    <xf numFmtId="49" fontId="5" fillId="0" borderId="25" xfId="0" applyNumberFormat="1" applyFont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2" fontId="5" fillId="0" borderId="25" xfId="0" applyNumberFormat="1" applyFont="1" applyBorder="1" applyAlignment="1">
      <alignment horizontal="left" vertical="center"/>
    </xf>
    <xf numFmtId="9" fontId="5" fillId="0" borderId="25" xfId="0" applyNumberFormat="1" applyFont="1" applyBorder="1" applyAlignment="1">
      <alignment horizontal="left" vertical="center"/>
    </xf>
    <xf numFmtId="166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5" fontId="5" fillId="3" borderId="47" xfId="0" applyNumberFormat="1" applyFont="1" applyFill="1" applyBorder="1" applyAlignment="1">
      <alignment horizontal="center" vertical="center"/>
    </xf>
    <xf numFmtId="165" fontId="5" fillId="0" borderId="25" xfId="0" quotePrefix="1" applyNumberFormat="1" applyFont="1" applyBorder="1" applyAlignment="1">
      <alignment horizontal="right" vertical="center"/>
    </xf>
    <xf numFmtId="169" fontId="5" fillId="0" borderId="48" xfId="0" applyNumberFormat="1" applyFont="1" applyBorder="1" applyAlignment="1">
      <alignment horizontal="right" vertical="center"/>
    </xf>
    <xf numFmtId="0" fontId="5" fillId="3" borderId="24" xfId="0" applyFont="1" applyFill="1" applyBorder="1" applyAlignment="1">
      <alignment vertical="center" wrapText="1"/>
    </xf>
    <xf numFmtId="49" fontId="5" fillId="0" borderId="21" xfId="0" applyNumberFormat="1" applyFont="1" applyBorder="1" applyAlignment="1">
      <alignment vertical="center"/>
    </xf>
    <xf numFmtId="0" fontId="5" fillId="10" borderId="38" xfId="0" applyFont="1" applyFill="1" applyBorder="1" applyAlignment="1">
      <alignment horizontal="left" vertical="center"/>
    </xf>
    <xf numFmtId="0" fontId="5" fillId="10" borderId="24" xfId="0" applyFont="1" applyFill="1" applyBorder="1" applyAlignment="1">
      <alignment vertical="center" wrapText="1"/>
    </xf>
    <xf numFmtId="49" fontId="5" fillId="10" borderId="21" xfId="0" applyNumberFormat="1" applyFont="1" applyFill="1" applyBorder="1" applyAlignment="1">
      <alignment vertical="center"/>
    </xf>
    <xf numFmtId="0" fontId="5" fillId="10" borderId="21" xfId="0" applyFont="1" applyFill="1" applyBorder="1" applyAlignment="1">
      <alignment horizontal="left" vertical="center"/>
    </xf>
    <xf numFmtId="2" fontId="5" fillId="10" borderId="21" xfId="0" applyNumberFormat="1" applyFont="1" applyFill="1" applyBorder="1" applyAlignment="1">
      <alignment horizontal="left" vertical="center"/>
    </xf>
    <xf numFmtId="9" fontId="5" fillId="10" borderId="21" xfId="0" applyNumberFormat="1" applyFont="1" applyFill="1" applyBorder="1" applyAlignment="1">
      <alignment horizontal="left" vertical="center"/>
    </xf>
    <xf numFmtId="166" fontId="5" fillId="10" borderId="21" xfId="0" applyNumberFormat="1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165" fontId="5" fillId="10" borderId="21" xfId="0" applyNumberFormat="1" applyFont="1" applyFill="1" applyBorder="1" applyAlignment="1">
      <alignment horizontal="center" vertical="center"/>
    </xf>
    <xf numFmtId="165" fontId="5" fillId="10" borderId="21" xfId="0" quotePrefix="1" applyNumberFormat="1" applyFont="1" applyFill="1" applyBorder="1" applyAlignment="1">
      <alignment horizontal="right" vertical="center"/>
    </xf>
    <xf numFmtId="9" fontId="5" fillId="10" borderId="21" xfId="0" applyNumberFormat="1" applyFont="1" applyFill="1" applyBorder="1" applyAlignment="1">
      <alignment horizontal="center" vertical="center"/>
    </xf>
    <xf numFmtId="165" fontId="5" fillId="10" borderId="26" xfId="0" applyNumberFormat="1" applyFont="1" applyFill="1" applyBorder="1" applyAlignment="1">
      <alignment horizontal="right" vertical="center"/>
    </xf>
    <xf numFmtId="0" fontId="4" fillId="10" borderId="13" xfId="0" applyFont="1" applyFill="1" applyBorder="1"/>
    <xf numFmtId="0" fontId="4" fillId="10" borderId="4" xfId="0" applyFont="1" applyFill="1" applyBorder="1"/>
    <xf numFmtId="167" fontId="4" fillId="10" borderId="4" xfId="0" applyNumberFormat="1" applyFont="1" applyFill="1" applyBorder="1"/>
    <xf numFmtId="0" fontId="4" fillId="10" borderId="0" xfId="0" applyFont="1" applyFill="1"/>
    <xf numFmtId="167" fontId="4" fillId="10" borderId="0" xfId="0" applyNumberFormat="1" applyFont="1" applyFill="1"/>
    <xf numFmtId="0" fontId="5" fillId="0" borderId="49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49" fontId="5" fillId="0" borderId="36" xfId="0" applyNumberFormat="1" applyFont="1" applyBorder="1" applyAlignment="1">
      <alignment vertical="center"/>
    </xf>
    <xf numFmtId="0" fontId="5" fillId="0" borderId="36" xfId="0" applyFont="1" applyBorder="1" applyAlignment="1">
      <alignment horizontal="left" vertical="center"/>
    </xf>
    <xf numFmtId="2" fontId="5" fillId="0" borderId="36" xfId="0" applyNumberFormat="1" applyFont="1" applyBorder="1" applyAlignment="1">
      <alignment horizontal="left" vertical="center"/>
    </xf>
    <xf numFmtId="9" fontId="5" fillId="0" borderId="36" xfId="0" applyNumberFormat="1" applyFont="1" applyBorder="1" applyAlignment="1">
      <alignment horizontal="left" vertical="center"/>
    </xf>
    <xf numFmtId="0" fontId="5" fillId="0" borderId="5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49" fontId="5" fillId="0" borderId="53" xfId="0" applyNumberFormat="1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5" fillId="0" borderId="53" xfId="0" applyFont="1" applyBorder="1" applyAlignment="1">
      <alignment horizontal="center" vertical="center"/>
    </xf>
    <xf numFmtId="44" fontId="5" fillId="0" borderId="53" xfId="0" applyNumberFormat="1" applyFont="1" applyBorder="1" applyAlignment="1">
      <alignment horizontal="center" vertical="center"/>
    </xf>
    <xf numFmtId="165" fontId="3" fillId="0" borderId="53" xfId="0" applyNumberFormat="1" applyFont="1" applyBorder="1" applyAlignment="1">
      <alignment horizontal="right" vertical="center"/>
    </xf>
    <xf numFmtId="7" fontId="5" fillId="0" borderId="53" xfId="0" applyNumberFormat="1" applyFont="1" applyBorder="1" applyAlignment="1">
      <alignment vertical="center"/>
    </xf>
    <xf numFmtId="165" fontId="3" fillId="0" borderId="54" xfId="0" applyNumberFormat="1" applyFont="1" applyBorder="1" applyAlignment="1">
      <alignment horizontal="right" vertical="center"/>
    </xf>
    <xf numFmtId="0" fontId="10" fillId="2" borderId="34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49" fontId="5" fillId="0" borderId="25" xfId="0" applyNumberFormat="1" applyFont="1" applyBorder="1" applyAlignment="1">
      <alignment horizontal="left" vertical="center"/>
    </xf>
    <xf numFmtId="0" fontId="5" fillId="11" borderId="6" xfId="0" applyFont="1" applyFill="1" applyBorder="1" applyAlignment="1">
      <alignment horizontal="left" vertical="center"/>
    </xf>
    <xf numFmtId="49" fontId="5" fillId="3" borderId="0" xfId="0" applyNumberFormat="1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2" fontId="5" fillId="3" borderId="0" xfId="0" applyNumberFormat="1" applyFont="1" applyFill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49" fontId="5" fillId="0" borderId="57" xfId="0" applyNumberFormat="1" applyFont="1" applyBorder="1" applyAlignment="1">
      <alignment vertical="center"/>
    </xf>
    <xf numFmtId="0" fontId="5" fillId="0" borderId="57" xfId="0" applyFont="1" applyBorder="1" applyAlignment="1">
      <alignment horizontal="left" vertical="center"/>
    </xf>
    <xf numFmtId="2" fontId="5" fillId="0" borderId="57" xfId="0" applyNumberFormat="1" applyFont="1" applyBorder="1" applyAlignment="1">
      <alignment horizontal="left" vertical="center"/>
    </xf>
    <xf numFmtId="9" fontId="5" fillId="0" borderId="57" xfId="0" applyNumberFormat="1" applyFont="1" applyBorder="1" applyAlignment="1">
      <alignment horizontal="left" vertical="center"/>
    </xf>
    <xf numFmtId="166" fontId="5" fillId="0" borderId="58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44" fontId="5" fillId="0" borderId="58" xfId="0" applyNumberFormat="1" applyFont="1" applyBorder="1" applyAlignment="1">
      <alignment horizontal="center" vertical="center"/>
    </xf>
    <xf numFmtId="44" fontId="5" fillId="0" borderId="58" xfId="0" quotePrefix="1" applyNumberFormat="1" applyFont="1" applyBorder="1" applyAlignment="1">
      <alignment horizontal="right" vertical="center"/>
    </xf>
    <xf numFmtId="9" fontId="5" fillId="0" borderId="57" xfId="0" applyNumberFormat="1" applyFont="1" applyBorder="1" applyAlignment="1">
      <alignment horizontal="center" vertical="center"/>
    </xf>
    <xf numFmtId="170" fontId="5" fillId="0" borderId="59" xfId="0" applyNumberFormat="1" applyFont="1" applyBorder="1" applyAlignment="1">
      <alignment horizontal="right" vertical="center"/>
    </xf>
    <xf numFmtId="0" fontId="5" fillId="0" borderId="6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5" fillId="0" borderId="16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44" fontId="5" fillId="0" borderId="61" xfId="0" applyNumberFormat="1" applyFont="1" applyBorder="1" applyAlignment="1">
      <alignment vertical="center"/>
    </xf>
    <xf numFmtId="165" fontId="3" fillId="0" borderId="61" xfId="0" applyNumberFormat="1" applyFont="1" applyBorder="1" applyAlignment="1">
      <alignment horizontal="right" vertical="center"/>
    </xf>
    <xf numFmtId="7" fontId="5" fillId="0" borderId="16" xfId="0" applyNumberFormat="1" applyFont="1" applyBorder="1" applyAlignment="1">
      <alignment vertical="center"/>
    </xf>
    <xf numFmtId="165" fontId="3" fillId="0" borderId="62" xfId="0" applyNumberFormat="1" applyFont="1" applyBorder="1" applyAlignment="1">
      <alignment horizontal="right" vertical="center"/>
    </xf>
    <xf numFmtId="0" fontId="10" fillId="3" borderId="0" xfId="0" applyFont="1" applyFill="1"/>
    <xf numFmtId="49" fontId="10" fillId="3" borderId="0" xfId="0" applyNumberFormat="1" applyFont="1" applyFill="1"/>
    <xf numFmtId="0" fontId="10" fillId="3" borderId="0" xfId="0" applyFont="1" applyFill="1" applyAlignment="1">
      <alignment horizontal="center"/>
    </xf>
    <xf numFmtId="44" fontId="10" fillId="3" borderId="0" xfId="0" applyNumberFormat="1" applyFont="1" applyFill="1" applyAlignment="1">
      <alignment horizontal="center"/>
    </xf>
    <xf numFmtId="44" fontId="10" fillId="3" borderId="0" xfId="0" applyNumberFormat="1" applyFont="1" applyFill="1" applyAlignment="1">
      <alignment horizontal="right"/>
    </xf>
    <xf numFmtId="44" fontId="10" fillId="3" borderId="28" xfId="0" applyNumberFormat="1" applyFont="1" applyFill="1" applyBorder="1" applyAlignment="1">
      <alignment horizontal="right"/>
    </xf>
    <xf numFmtId="171" fontId="4" fillId="0" borderId="0" xfId="0" applyNumberFormat="1" applyFont="1"/>
    <xf numFmtId="0" fontId="10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vertical="center"/>
    </xf>
    <xf numFmtId="49" fontId="4" fillId="0" borderId="64" xfId="0" applyNumberFormat="1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44" fontId="4" fillId="0" borderId="64" xfId="0" applyNumberFormat="1" applyFont="1" applyBorder="1"/>
    <xf numFmtId="44" fontId="4" fillId="0" borderId="65" xfId="0" applyNumberFormat="1" applyFont="1" applyBorder="1"/>
    <xf numFmtId="44" fontId="4" fillId="0" borderId="66" xfId="0" applyNumberFormat="1" applyFont="1" applyBorder="1"/>
    <xf numFmtId="0" fontId="5" fillId="0" borderId="1" xfId="0" applyFont="1" applyBorder="1" applyAlignment="1">
      <alignment vertical="center"/>
    </xf>
    <xf numFmtId="44" fontId="5" fillId="0" borderId="3" xfId="0" applyNumberFormat="1" applyFont="1" applyBorder="1" applyAlignment="1">
      <alignment vertical="center"/>
    </xf>
    <xf numFmtId="44" fontId="5" fillId="0" borderId="3" xfId="0" applyNumberFormat="1" applyFont="1" applyBorder="1" applyAlignment="1">
      <alignment horizontal="right"/>
    </xf>
    <xf numFmtId="165" fontId="5" fillId="0" borderId="67" xfId="0" applyNumberFormat="1" applyFont="1" applyBorder="1" applyAlignment="1">
      <alignment horizontal="right" vertical="center"/>
    </xf>
    <xf numFmtId="44" fontId="4" fillId="0" borderId="68" xfId="0" applyNumberFormat="1" applyFont="1" applyBorder="1" applyAlignment="1">
      <alignment horizontal="right" vertical="center"/>
    </xf>
    <xf numFmtId="44" fontId="4" fillId="0" borderId="11" xfId="0" applyNumberFormat="1" applyFont="1" applyBorder="1" applyAlignment="1">
      <alignment horizontal="center" vertical="center"/>
    </xf>
    <xf numFmtId="43" fontId="4" fillId="0" borderId="0" xfId="0" applyNumberFormat="1" applyFont="1"/>
    <xf numFmtId="0" fontId="10" fillId="0" borderId="69" xfId="0" applyFont="1" applyBorder="1" applyAlignment="1">
      <alignment horizontal="left" vertical="center"/>
    </xf>
    <xf numFmtId="0" fontId="4" fillId="0" borderId="70" xfId="0" applyFont="1" applyBorder="1" applyAlignment="1">
      <alignment vertical="center"/>
    </xf>
    <xf numFmtId="49" fontId="4" fillId="0" borderId="70" xfId="0" applyNumberFormat="1" applyFont="1" applyBorder="1" applyAlignment="1">
      <alignment vertical="center"/>
    </xf>
    <xf numFmtId="44" fontId="4" fillId="0" borderId="70" xfId="0" applyNumberFormat="1" applyFont="1" applyBorder="1"/>
    <xf numFmtId="44" fontId="4" fillId="0" borderId="6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4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horizontal="right"/>
    </xf>
    <xf numFmtId="165" fontId="5" fillId="0" borderId="71" xfId="0" applyNumberFormat="1" applyFont="1" applyBorder="1" applyAlignment="1">
      <alignment horizontal="right" vertical="center"/>
    </xf>
    <xf numFmtId="44" fontId="4" fillId="0" borderId="7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44" fontId="4" fillId="0" borderId="15" xfId="0" applyNumberFormat="1" applyFont="1" applyBorder="1" applyAlignment="1">
      <alignment horizontal="center" vertical="center"/>
    </xf>
    <xf numFmtId="0" fontId="4" fillId="0" borderId="69" xfId="0" applyFont="1" applyBorder="1" applyAlignment="1">
      <alignment vertical="center"/>
    </xf>
    <xf numFmtId="172" fontId="4" fillId="0" borderId="0" xfId="0" applyNumberFormat="1" applyFont="1"/>
    <xf numFmtId="9" fontId="12" fillId="0" borderId="0" xfId="0" applyNumberFormat="1" applyFont="1" applyAlignment="1">
      <alignment horizontal="right"/>
    </xf>
    <xf numFmtId="43" fontId="12" fillId="0" borderId="71" xfId="0" applyNumberFormat="1" applyFont="1" applyBorder="1" applyAlignment="1">
      <alignment horizontal="right" vertical="center"/>
    </xf>
    <xf numFmtId="9" fontId="4" fillId="0" borderId="0" xfId="0" applyNumberFormat="1" applyFont="1"/>
    <xf numFmtId="0" fontId="10" fillId="0" borderId="73" xfId="0" applyFont="1" applyBorder="1" applyAlignment="1">
      <alignment vertical="center"/>
    </xf>
    <xf numFmtId="0" fontId="3" fillId="0" borderId="33" xfId="0" applyFont="1" applyBorder="1" applyAlignment="1">
      <alignment horizontal="centerContinuous" vertical="center"/>
    </xf>
    <xf numFmtId="44" fontId="5" fillId="0" borderId="35" xfId="0" applyNumberFormat="1" applyFont="1" applyBorder="1" applyAlignment="1">
      <alignment horizontal="centerContinuous" vertical="center"/>
    </xf>
    <xf numFmtId="44" fontId="5" fillId="0" borderId="35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vertical="center"/>
    </xf>
    <xf numFmtId="44" fontId="4" fillId="0" borderId="74" xfId="0" applyNumberFormat="1" applyFont="1" applyBorder="1" applyAlignment="1">
      <alignment horizontal="right" vertical="center"/>
    </xf>
    <xf numFmtId="0" fontId="4" fillId="0" borderId="36" xfId="0" applyFont="1" applyBorder="1" applyAlignment="1">
      <alignment vertical="center"/>
    </xf>
    <xf numFmtId="0" fontId="4" fillId="0" borderId="75" xfId="0" applyFont="1" applyBorder="1"/>
    <xf numFmtId="0" fontId="4" fillId="0" borderId="16" xfId="0" applyFont="1" applyBorder="1"/>
    <xf numFmtId="49" fontId="4" fillId="0" borderId="16" xfId="0" applyNumberFormat="1" applyFont="1" applyBorder="1"/>
    <xf numFmtId="9" fontId="4" fillId="0" borderId="16" xfId="0" applyNumberFormat="1" applyFont="1" applyBorder="1"/>
    <xf numFmtId="44" fontId="4" fillId="0" borderId="15" xfId="0" applyNumberFormat="1" applyFont="1" applyBorder="1" applyAlignment="1">
      <alignment horizontal="center"/>
    </xf>
    <xf numFmtId="44" fontId="4" fillId="0" borderId="16" xfId="0" applyNumberFormat="1" applyFont="1" applyBorder="1" applyAlignment="1">
      <alignment horizontal="center"/>
    </xf>
    <xf numFmtId="0" fontId="3" fillId="12" borderId="76" xfId="0" applyFont="1" applyFill="1" applyBorder="1" applyAlignment="1">
      <alignment vertical="center"/>
    </xf>
    <xf numFmtId="44" fontId="5" fillId="12" borderId="16" xfId="0" applyNumberFormat="1" applyFont="1" applyFill="1" applyBorder="1" applyAlignment="1">
      <alignment vertical="center"/>
    </xf>
    <xf numFmtId="44" fontId="5" fillId="12" borderId="16" xfId="0" applyNumberFormat="1" applyFont="1" applyFill="1" applyBorder="1" applyAlignment="1">
      <alignment horizontal="right" vertical="center"/>
    </xf>
    <xf numFmtId="43" fontId="3" fillId="12" borderId="16" xfId="0" applyNumberFormat="1" applyFont="1" applyFill="1" applyBorder="1" applyAlignment="1">
      <alignment horizontal="center" vertical="center"/>
    </xf>
    <xf numFmtId="44" fontId="4" fillId="12" borderId="17" xfId="0" applyNumberFormat="1" applyFont="1" applyFill="1" applyBorder="1" applyAlignment="1">
      <alignment horizontal="right"/>
    </xf>
    <xf numFmtId="0" fontId="4" fillId="12" borderId="16" xfId="0" applyFont="1" applyFill="1" applyBorder="1"/>
    <xf numFmtId="7" fontId="10" fillId="3" borderId="0" xfId="0" applyNumberFormat="1" applyFont="1" applyFill="1" applyAlignment="1">
      <alignment horizontal="center"/>
    </xf>
    <xf numFmtId="7" fontId="4" fillId="3" borderId="0" xfId="0" applyNumberFormat="1" applyFont="1" applyFill="1" applyAlignment="1">
      <alignment horizontal="center" vertical="top"/>
    </xf>
    <xf numFmtId="49" fontId="4" fillId="0" borderId="0" xfId="0" applyNumberFormat="1" applyFont="1"/>
    <xf numFmtId="0" fontId="13" fillId="0" borderId="3" xfId="0" applyFont="1" applyBorder="1" applyAlignment="1">
      <alignment horizontal="center"/>
    </xf>
    <xf numFmtId="43" fontId="13" fillId="9" borderId="0" xfId="0" applyNumberFormat="1" applyFont="1" applyFill="1"/>
    <xf numFmtId="49" fontId="6" fillId="0" borderId="0" xfId="0" applyNumberFormat="1" applyFont="1"/>
    <xf numFmtId="44" fontId="6" fillId="0" borderId="0" xfId="0" applyNumberFormat="1" applyFont="1"/>
    <xf numFmtId="44" fontId="6" fillId="0" borderId="0" xfId="0" applyNumberFormat="1" applyFont="1" applyAlignment="1">
      <alignment horizontal="right"/>
    </xf>
    <xf numFmtId="0" fontId="6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CFFBF-602B-4753-84F6-03FFB2A54876}">
  <dimension ref="A1:HI51"/>
  <sheetViews>
    <sheetView tabSelected="1" topLeftCell="C1" workbookViewId="0">
      <selection activeCell="K1" sqref="K1"/>
    </sheetView>
  </sheetViews>
  <sheetFormatPr defaultColWidth="12.5546875" defaultRowHeight="13.2"/>
  <cols>
    <col min="1" max="1" width="21.6640625" style="13" customWidth="1"/>
    <col min="2" max="2" width="60" style="13" customWidth="1"/>
    <col min="3" max="3" width="32.88671875" style="13" customWidth="1"/>
    <col min="4" max="4" width="10.33203125" style="13" hidden="1" customWidth="1"/>
    <col min="5" max="5" width="8.6640625" style="312" hidden="1" customWidth="1"/>
    <col min="6" max="6" width="12.6640625" style="13" hidden="1" customWidth="1"/>
    <col min="7" max="7" width="12.6640625" style="13" customWidth="1"/>
    <col min="8" max="8" width="10.88671875" style="13" customWidth="1"/>
    <col min="9" max="9" width="29.88671875" style="13" customWidth="1"/>
    <col min="10" max="10" width="11.5546875" style="13" customWidth="1"/>
    <col min="11" max="11" width="16.44140625" style="313" customWidth="1"/>
    <col min="12" max="12" width="16.6640625" style="314" customWidth="1"/>
    <col min="13" max="13" width="18.33203125" style="13" customWidth="1"/>
    <col min="14" max="14" width="15.5546875" style="314" customWidth="1"/>
    <col min="15" max="15" width="12.5546875" style="13" hidden="1" customWidth="1"/>
    <col min="16" max="16" width="15" style="13" hidden="1" customWidth="1"/>
    <col min="17" max="17" width="16.109375" style="13" hidden="1" customWidth="1"/>
    <col min="18" max="18" width="11.5546875" style="13" hidden="1" customWidth="1"/>
    <col min="19" max="19" width="10.6640625" style="13" hidden="1" customWidth="1"/>
    <col min="20" max="20" width="11.88671875" style="13" hidden="1" customWidth="1"/>
    <col min="21" max="21" width="17.5546875" style="13" hidden="1" customWidth="1"/>
    <col min="22" max="22" width="15" style="315" hidden="1" customWidth="1"/>
    <col min="23" max="24" width="12.5546875" style="13" hidden="1" customWidth="1"/>
    <col min="25" max="256" width="12.5546875" style="13"/>
    <col min="257" max="257" width="21.6640625" style="13" customWidth="1"/>
    <col min="258" max="258" width="60" style="13" customWidth="1"/>
    <col min="259" max="259" width="32.88671875" style="13" customWidth="1"/>
    <col min="260" max="262" width="0" style="13" hidden="1" customWidth="1"/>
    <col min="263" max="263" width="12.6640625" style="13" customWidth="1"/>
    <col min="264" max="264" width="10.88671875" style="13" customWidth="1"/>
    <col min="265" max="265" width="29.88671875" style="13" customWidth="1"/>
    <col min="266" max="266" width="11.5546875" style="13" customWidth="1"/>
    <col min="267" max="267" width="16.44140625" style="13" customWidth="1"/>
    <col min="268" max="268" width="16.6640625" style="13" customWidth="1"/>
    <col min="269" max="269" width="18.33203125" style="13" customWidth="1"/>
    <col min="270" max="270" width="15.5546875" style="13" customWidth="1"/>
    <col min="271" max="280" width="0" style="13" hidden="1" customWidth="1"/>
    <col min="281" max="512" width="12.5546875" style="13"/>
    <col min="513" max="513" width="21.6640625" style="13" customWidth="1"/>
    <col min="514" max="514" width="60" style="13" customWidth="1"/>
    <col min="515" max="515" width="32.88671875" style="13" customWidth="1"/>
    <col min="516" max="518" width="0" style="13" hidden="1" customWidth="1"/>
    <col min="519" max="519" width="12.6640625" style="13" customWidth="1"/>
    <col min="520" max="520" width="10.88671875" style="13" customWidth="1"/>
    <col min="521" max="521" width="29.88671875" style="13" customWidth="1"/>
    <col min="522" max="522" width="11.5546875" style="13" customWidth="1"/>
    <col min="523" max="523" width="16.44140625" style="13" customWidth="1"/>
    <col min="524" max="524" width="16.6640625" style="13" customWidth="1"/>
    <col min="525" max="525" width="18.33203125" style="13" customWidth="1"/>
    <col min="526" max="526" width="15.5546875" style="13" customWidth="1"/>
    <col min="527" max="536" width="0" style="13" hidden="1" customWidth="1"/>
    <col min="537" max="768" width="12.5546875" style="13"/>
    <col min="769" max="769" width="21.6640625" style="13" customWidth="1"/>
    <col min="770" max="770" width="60" style="13" customWidth="1"/>
    <col min="771" max="771" width="32.88671875" style="13" customWidth="1"/>
    <col min="772" max="774" width="0" style="13" hidden="1" customWidth="1"/>
    <col min="775" max="775" width="12.6640625" style="13" customWidth="1"/>
    <col min="776" max="776" width="10.88671875" style="13" customWidth="1"/>
    <col min="777" max="777" width="29.88671875" style="13" customWidth="1"/>
    <col min="778" max="778" width="11.5546875" style="13" customWidth="1"/>
    <col min="779" max="779" width="16.44140625" style="13" customWidth="1"/>
    <col min="780" max="780" width="16.6640625" style="13" customWidth="1"/>
    <col min="781" max="781" width="18.33203125" style="13" customWidth="1"/>
    <col min="782" max="782" width="15.5546875" style="13" customWidth="1"/>
    <col min="783" max="792" width="0" style="13" hidden="1" customWidth="1"/>
    <col min="793" max="1024" width="12.5546875" style="13"/>
    <col min="1025" max="1025" width="21.6640625" style="13" customWidth="1"/>
    <col min="1026" max="1026" width="60" style="13" customWidth="1"/>
    <col min="1027" max="1027" width="32.88671875" style="13" customWidth="1"/>
    <col min="1028" max="1030" width="0" style="13" hidden="1" customWidth="1"/>
    <col min="1031" max="1031" width="12.6640625" style="13" customWidth="1"/>
    <col min="1032" max="1032" width="10.88671875" style="13" customWidth="1"/>
    <col min="1033" max="1033" width="29.88671875" style="13" customWidth="1"/>
    <col min="1034" max="1034" width="11.5546875" style="13" customWidth="1"/>
    <col min="1035" max="1035" width="16.44140625" style="13" customWidth="1"/>
    <col min="1036" max="1036" width="16.6640625" style="13" customWidth="1"/>
    <col min="1037" max="1037" width="18.33203125" style="13" customWidth="1"/>
    <col min="1038" max="1038" width="15.5546875" style="13" customWidth="1"/>
    <col min="1039" max="1048" width="0" style="13" hidden="1" customWidth="1"/>
    <col min="1049" max="1280" width="12.5546875" style="13"/>
    <col min="1281" max="1281" width="21.6640625" style="13" customWidth="1"/>
    <col min="1282" max="1282" width="60" style="13" customWidth="1"/>
    <col min="1283" max="1283" width="32.88671875" style="13" customWidth="1"/>
    <col min="1284" max="1286" width="0" style="13" hidden="1" customWidth="1"/>
    <col min="1287" max="1287" width="12.6640625" style="13" customWidth="1"/>
    <col min="1288" max="1288" width="10.88671875" style="13" customWidth="1"/>
    <col min="1289" max="1289" width="29.88671875" style="13" customWidth="1"/>
    <col min="1290" max="1290" width="11.5546875" style="13" customWidth="1"/>
    <col min="1291" max="1291" width="16.44140625" style="13" customWidth="1"/>
    <col min="1292" max="1292" width="16.6640625" style="13" customWidth="1"/>
    <col min="1293" max="1293" width="18.33203125" style="13" customWidth="1"/>
    <col min="1294" max="1294" width="15.5546875" style="13" customWidth="1"/>
    <col min="1295" max="1304" width="0" style="13" hidden="1" customWidth="1"/>
    <col min="1305" max="1536" width="12.5546875" style="13"/>
    <col min="1537" max="1537" width="21.6640625" style="13" customWidth="1"/>
    <col min="1538" max="1538" width="60" style="13" customWidth="1"/>
    <col min="1539" max="1539" width="32.88671875" style="13" customWidth="1"/>
    <col min="1540" max="1542" width="0" style="13" hidden="1" customWidth="1"/>
    <col min="1543" max="1543" width="12.6640625" style="13" customWidth="1"/>
    <col min="1544" max="1544" width="10.88671875" style="13" customWidth="1"/>
    <col min="1545" max="1545" width="29.88671875" style="13" customWidth="1"/>
    <col min="1546" max="1546" width="11.5546875" style="13" customWidth="1"/>
    <col min="1547" max="1547" width="16.44140625" style="13" customWidth="1"/>
    <col min="1548" max="1548" width="16.6640625" style="13" customWidth="1"/>
    <col min="1549" max="1549" width="18.33203125" style="13" customWidth="1"/>
    <col min="1550" max="1550" width="15.5546875" style="13" customWidth="1"/>
    <col min="1551" max="1560" width="0" style="13" hidden="1" customWidth="1"/>
    <col min="1561" max="1792" width="12.5546875" style="13"/>
    <col min="1793" max="1793" width="21.6640625" style="13" customWidth="1"/>
    <col min="1794" max="1794" width="60" style="13" customWidth="1"/>
    <col min="1795" max="1795" width="32.88671875" style="13" customWidth="1"/>
    <col min="1796" max="1798" width="0" style="13" hidden="1" customWidth="1"/>
    <col min="1799" max="1799" width="12.6640625" style="13" customWidth="1"/>
    <col min="1800" max="1800" width="10.88671875" style="13" customWidth="1"/>
    <col min="1801" max="1801" width="29.88671875" style="13" customWidth="1"/>
    <col min="1802" max="1802" width="11.5546875" style="13" customWidth="1"/>
    <col min="1803" max="1803" width="16.44140625" style="13" customWidth="1"/>
    <col min="1804" max="1804" width="16.6640625" style="13" customWidth="1"/>
    <col min="1805" max="1805" width="18.33203125" style="13" customWidth="1"/>
    <col min="1806" max="1806" width="15.5546875" style="13" customWidth="1"/>
    <col min="1807" max="1816" width="0" style="13" hidden="1" customWidth="1"/>
    <col min="1817" max="2048" width="12.5546875" style="13"/>
    <col min="2049" max="2049" width="21.6640625" style="13" customWidth="1"/>
    <col min="2050" max="2050" width="60" style="13" customWidth="1"/>
    <col min="2051" max="2051" width="32.88671875" style="13" customWidth="1"/>
    <col min="2052" max="2054" width="0" style="13" hidden="1" customWidth="1"/>
    <col min="2055" max="2055" width="12.6640625" style="13" customWidth="1"/>
    <col min="2056" max="2056" width="10.88671875" style="13" customWidth="1"/>
    <col min="2057" max="2057" width="29.88671875" style="13" customWidth="1"/>
    <col min="2058" max="2058" width="11.5546875" style="13" customWidth="1"/>
    <col min="2059" max="2059" width="16.44140625" style="13" customWidth="1"/>
    <col min="2060" max="2060" width="16.6640625" style="13" customWidth="1"/>
    <col min="2061" max="2061" width="18.33203125" style="13" customWidth="1"/>
    <col min="2062" max="2062" width="15.5546875" style="13" customWidth="1"/>
    <col min="2063" max="2072" width="0" style="13" hidden="1" customWidth="1"/>
    <col min="2073" max="2304" width="12.5546875" style="13"/>
    <col min="2305" max="2305" width="21.6640625" style="13" customWidth="1"/>
    <col min="2306" max="2306" width="60" style="13" customWidth="1"/>
    <col min="2307" max="2307" width="32.88671875" style="13" customWidth="1"/>
    <col min="2308" max="2310" width="0" style="13" hidden="1" customWidth="1"/>
    <col min="2311" max="2311" width="12.6640625" style="13" customWidth="1"/>
    <col min="2312" max="2312" width="10.88671875" style="13" customWidth="1"/>
    <col min="2313" max="2313" width="29.88671875" style="13" customWidth="1"/>
    <col min="2314" max="2314" width="11.5546875" style="13" customWidth="1"/>
    <col min="2315" max="2315" width="16.44140625" style="13" customWidth="1"/>
    <col min="2316" max="2316" width="16.6640625" style="13" customWidth="1"/>
    <col min="2317" max="2317" width="18.33203125" style="13" customWidth="1"/>
    <col min="2318" max="2318" width="15.5546875" style="13" customWidth="1"/>
    <col min="2319" max="2328" width="0" style="13" hidden="1" customWidth="1"/>
    <col min="2329" max="2560" width="12.5546875" style="13"/>
    <col min="2561" max="2561" width="21.6640625" style="13" customWidth="1"/>
    <col min="2562" max="2562" width="60" style="13" customWidth="1"/>
    <col min="2563" max="2563" width="32.88671875" style="13" customWidth="1"/>
    <col min="2564" max="2566" width="0" style="13" hidden="1" customWidth="1"/>
    <col min="2567" max="2567" width="12.6640625" style="13" customWidth="1"/>
    <col min="2568" max="2568" width="10.88671875" style="13" customWidth="1"/>
    <col min="2569" max="2569" width="29.88671875" style="13" customWidth="1"/>
    <col min="2570" max="2570" width="11.5546875" style="13" customWidth="1"/>
    <col min="2571" max="2571" width="16.44140625" style="13" customWidth="1"/>
    <col min="2572" max="2572" width="16.6640625" style="13" customWidth="1"/>
    <col min="2573" max="2573" width="18.33203125" style="13" customWidth="1"/>
    <col min="2574" max="2574" width="15.5546875" style="13" customWidth="1"/>
    <col min="2575" max="2584" width="0" style="13" hidden="1" customWidth="1"/>
    <col min="2585" max="2816" width="12.5546875" style="13"/>
    <col min="2817" max="2817" width="21.6640625" style="13" customWidth="1"/>
    <col min="2818" max="2818" width="60" style="13" customWidth="1"/>
    <col min="2819" max="2819" width="32.88671875" style="13" customWidth="1"/>
    <col min="2820" max="2822" width="0" style="13" hidden="1" customWidth="1"/>
    <col min="2823" max="2823" width="12.6640625" style="13" customWidth="1"/>
    <col min="2824" max="2824" width="10.88671875" style="13" customWidth="1"/>
    <col min="2825" max="2825" width="29.88671875" style="13" customWidth="1"/>
    <col min="2826" max="2826" width="11.5546875" style="13" customWidth="1"/>
    <col min="2827" max="2827" width="16.44140625" style="13" customWidth="1"/>
    <col min="2828" max="2828" width="16.6640625" style="13" customWidth="1"/>
    <col min="2829" max="2829" width="18.33203125" style="13" customWidth="1"/>
    <col min="2830" max="2830" width="15.5546875" style="13" customWidth="1"/>
    <col min="2831" max="2840" width="0" style="13" hidden="1" customWidth="1"/>
    <col min="2841" max="3072" width="12.5546875" style="13"/>
    <col min="3073" max="3073" width="21.6640625" style="13" customWidth="1"/>
    <col min="3074" max="3074" width="60" style="13" customWidth="1"/>
    <col min="3075" max="3075" width="32.88671875" style="13" customWidth="1"/>
    <col min="3076" max="3078" width="0" style="13" hidden="1" customWidth="1"/>
    <col min="3079" max="3079" width="12.6640625" style="13" customWidth="1"/>
    <col min="3080" max="3080" width="10.88671875" style="13" customWidth="1"/>
    <col min="3081" max="3081" width="29.88671875" style="13" customWidth="1"/>
    <col min="3082" max="3082" width="11.5546875" style="13" customWidth="1"/>
    <col min="3083" max="3083" width="16.44140625" style="13" customWidth="1"/>
    <col min="3084" max="3084" width="16.6640625" style="13" customWidth="1"/>
    <col min="3085" max="3085" width="18.33203125" style="13" customWidth="1"/>
    <col min="3086" max="3086" width="15.5546875" style="13" customWidth="1"/>
    <col min="3087" max="3096" width="0" style="13" hidden="1" customWidth="1"/>
    <col min="3097" max="3328" width="12.5546875" style="13"/>
    <col min="3329" max="3329" width="21.6640625" style="13" customWidth="1"/>
    <col min="3330" max="3330" width="60" style="13" customWidth="1"/>
    <col min="3331" max="3331" width="32.88671875" style="13" customWidth="1"/>
    <col min="3332" max="3334" width="0" style="13" hidden="1" customWidth="1"/>
    <col min="3335" max="3335" width="12.6640625" style="13" customWidth="1"/>
    <col min="3336" max="3336" width="10.88671875" style="13" customWidth="1"/>
    <col min="3337" max="3337" width="29.88671875" style="13" customWidth="1"/>
    <col min="3338" max="3338" width="11.5546875" style="13" customWidth="1"/>
    <col min="3339" max="3339" width="16.44140625" style="13" customWidth="1"/>
    <col min="3340" max="3340" width="16.6640625" style="13" customWidth="1"/>
    <col min="3341" max="3341" width="18.33203125" style="13" customWidth="1"/>
    <col min="3342" max="3342" width="15.5546875" style="13" customWidth="1"/>
    <col min="3343" max="3352" width="0" style="13" hidden="1" customWidth="1"/>
    <col min="3353" max="3584" width="12.5546875" style="13"/>
    <col min="3585" max="3585" width="21.6640625" style="13" customWidth="1"/>
    <col min="3586" max="3586" width="60" style="13" customWidth="1"/>
    <col min="3587" max="3587" width="32.88671875" style="13" customWidth="1"/>
    <col min="3588" max="3590" width="0" style="13" hidden="1" customWidth="1"/>
    <col min="3591" max="3591" width="12.6640625" style="13" customWidth="1"/>
    <col min="3592" max="3592" width="10.88671875" style="13" customWidth="1"/>
    <col min="3593" max="3593" width="29.88671875" style="13" customWidth="1"/>
    <col min="3594" max="3594" width="11.5546875" style="13" customWidth="1"/>
    <col min="3595" max="3595" width="16.44140625" style="13" customWidth="1"/>
    <col min="3596" max="3596" width="16.6640625" style="13" customWidth="1"/>
    <col min="3597" max="3597" width="18.33203125" style="13" customWidth="1"/>
    <col min="3598" max="3598" width="15.5546875" style="13" customWidth="1"/>
    <col min="3599" max="3608" width="0" style="13" hidden="1" customWidth="1"/>
    <col min="3609" max="3840" width="12.5546875" style="13"/>
    <col min="3841" max="3841" width="21.6640625" style="13" customWidth="1"/>
    <col min="3842" max="3842" width="60" style="13" customWidth="1"/>
    <col min="3843" max="3843" width="32.88671875" style="13" customWidth="1"/>
    <col min="3844" max="3846" width="0" style="13" hidden="1" customWidth="1"/>
    <col min="3847" max="3847" width="12.6640625" style="13" customWidth="1"/>
    <col min="3848" max="3848" width="10.88671875" style="13" customWidth="1"/>
    <col min="3849" max="3849" width="29.88671875" style="13" customWidth="1"/>
    <col min="3850" max="3850" width="11.5546875" style="13" customWidth="1"/>
    <col min="3851" max="3851" width="16.44140625" style="13" customWidth="1"/>
    <col min="3852" max="3852" width="16.6640625" style="13" customWidth="1"/>
    <col min="3853" max="3853" width="18.33203125" style="13" customWidth="1"/>
    <col min="3854" max="3854" width="15.5546875" style="13" customWidth="1"/>
    <col min="3855" max="3864" width="0" style="13" hidden="1" customWidth="1"/>
    <col min="3865" max="4096" width="12.5546875" style="13"/>
    <col min="4097" max="4097" width="21.6640625" style="13" customWidth="1"/>
    <col min="4098" max="4098" width="60" style="13" customWidth="1"/>
    <col min="4099" max="4099" width="32.88671875" style="13" customWidth="1"/>
    <col min="4100" max="4102" width="0" style="13" hidden="1" customWidth="1"/>
    <col min="4103" max="4103" width="12.6640625" style="13" customWidth="1"/>
    <col min="4104" max="4104" width="10.88671875" style="13" customWidth="1"/>
    <col min="4105" max="4105" width="29.88671875" style="13" customWidth="1"/>
    <col min="4106" max="4106" width="11.5546875" style="13" customWidth="1"/>
    <col min="4107" max="4107" width="16.44140625" style="13" customWidth="1"/>
    <col min="4108" max="4108" width="16.6640625" style="13" customWidth="1"/>
    <col min="4109" max="4109" width="18.33203125" style="13" customWidth="1"/>
    <col min="4110" max="4110" width="15.5546875" style="13" customWidth="1"/>
    <col min="4111" max="4120" width="0" style="13" hidden="1" customWidth="1"/>
    <col min="4121" max="4352" width="12.5546875" style="13"/>
    <col min="4353" max="4353" width="21.6640625" style="13" customWidth="1"/>
    <col min="4354" max="4354" width="60" style="13" customWidth="1"/>
    <col min="4355" max="4355" width="32.88671875" style="13" customWidth="1"/>
    <col min="4356" max="4358" width="0" style="13" hidden="1" customWidth="1"/>
    <col min="4359" max="4359" width="12.6640625" style="13" customWidth="1"/>
    <col min="4360" max="4360" width="10.88671875" style="13" customWidth="1"/>
    <col min="4361" max="4361" width="29.88671875" style="13" customWidth="1"/>
    <col min="4362" max="4362" width="11.5546875" style="13" customWidth="1"/>
    <col min="4363" max="4363" width="16.44140625" style="13" customWidth="1"/>
    <col min="4364" max="4364" width="16.6640625" style="13" customWidth="1"/>
    <col min="4365" max="4365" width="18.33203125" style="13" customWidth="1"/>
    <col min="4366" max="4366" width="15.5546875" style="13" customWidth="1"/>
    <col min="4367" max="4376" width="0" style="13" hidden="1" customWidth="1"/>
    <col min="4377" max="4608" width="12.5546875" style="13"/>
    <col min="4609" max="4609" width="21.6640625" style="13" customWidth="1"/>
    <col min="4610" max="4610" width="60" style="13" customWidth="1"/>
    <col min="4611" max="4611" width="32.88671875" style="13" customWidth="1"/>
    <col min="4612" max="4614" width="0" style="13" hidden="1" customWidth="1"/>
    <col min="4615" max="4615" width="12.6640625" style="13" customWidth="1"/>
    <col min="4616" max="4616" width="10.88671875" style="13" customWidth="1"/>
    <col min="4617" max="4617" width="29.88671875" style="13" customWidth="1"/>
    <col min="4618" max="4618" width="11.5546875" style="13" customWidth="1"/>
    <col min="4619" max="4619" width="16.44140625" style="13" customWidth="1"/>
    <col min="4620" max="4620" width="16.6640625" style="13" customWidth="1"/>
    <col min="4621" max="4621" width="18.33203125" style="13" customWidth="1"/>
    <col min="4622" max="4622" width="15.5546875" style="13" customWidth="1"/>
    <col min="4623" max="4632" width="0" style="13" hidden="1" customWidth="1"/>
    <col min="4633" max="4864" width="12.5546875" style="13"/>
    <col min="4865" max="4865" width="21.6640625" style="13" customWidth="1"/>
    <col min="4866" max="4866" width="60" style="13" customWidth="1"/>
    <col min="4867" max="4867" width="32.88671875" style="13" customWidth="1"/>
    <col min="4868" max="4870" width="0" style="13" hidden="1" customWidth="1"/>
    <col min="4871" max="4871" width="12.6640625" style="13" customWidth="1"/>
    <col min="4872" max="4872" width="10.88671875" style="13" customWidth="1"/>
    <col min="4873" max="4873" width="29.88671875" style="13" customWidth="1"/>
    <col min="4874" max="4874" width="11.5546875" style="13" customWidth="1"/>
    <col min="4875" max="4875" width="16.44140625" style="13" customWidth="1"/>
    <col min="4876" max="4876" width="16.6640625" style="13" customWidth="1"/>
    <col min="4877" max="4877" width="18.33203125" style="13" customWidth="1"/>
    <col min="4878" max="4878" width="15.5546875" style="13" customWidth="1"/>
    <col min="4879" max="4888" width="0" style="13" hidden="1" customWidth="1"/>
    <col min="4889" max="5120" width="12.5546875" style="13"/>
    <col min="5121" max="5121" width="21.6640625" style="13" customWidth="1"/>
    <col min="5122" max="5122" width="60" style="13" customWidth="1"/>
    <col min="5123" max="5123" width="32.88671875" style="13" customWidth="1"/>
    <col min="5124" max="5126" width="0" style="13" hidden="1" customWidth="1"/>
    <col min="5127" max="5127" width="12.6640625" style="13" customWidth="1"/>
    <col min="5128" max="5128" width="10.88671875" style="13" customWidth="1"/>
    <col min="5129" max="5129" width="29.88671875" style="13" customWidth="1"/>
    <col min="5130" max="5130" width="11.5546875" style="13" customWidth="1"/>
    <col min="5131" max="5131" width="16.44140625" style="13" customWidth="1"/>
    <col min="5132" max="5132" width="16.6640625" style="13" customWidth="1"/>
    <col min="5133" max="5133" width="18.33203125" style="13" customWidth="1"/>
    <col min="5134" max="5134" width="15.5546875" style="13" customWidth="1"/>
    <col min="5135" max="5144" width="0" style="13" hidden="1" customWidth="1"/>
    <col min="5145" max="5376" width="12.5546875" style="13"/>
    <col min="5377" max="5377" width="21.6640625" style="13" customWidth="1"/>
    <col min="5378" max="5378" width="60" style="13" customWidth="1"/>
    <col min="5379" max="5379" width="32.88671875" style="13" customWidth="1"/>
    <col min="5380" max="5382" width="0" style="13" hidden="1" customWidth="1"/>
    <col min="5383" max="5383" width="12.6640625" style="13" customWidth="1"/>
    <col min="5384" max="5384" width="10.88671875" style="13" customWidth="1"/>
    <col min="5385" max="5385" width="29.88671875" style="13" customWidth="1"/>
    <col min="5386" max="5386" width="11.5546875" style="13" customWidth="1"/>
    <col min="5387" max="5387" width="16.44140625" style="13" customWidth="1"/>
    <col min="5388" max="5388" width="16.6640625" style="13" customWidth="1"/>
    <col min="5389" max="5389" width="18.33203125" style="13" customWidth="1"/>
    <col min="5390" max="5390" width="15.5546875" style="13" customWidth="1"/>
    <col min="5391" max="5400" width="0" style="13" hidden="1" customWidth="1"/>
    <col min="5401" max="5632" width="12.5546875" style="13"/>
    <col min="5633" max="5633" width="21.6640625" style="13" customWidth="1"/>
    <col min="5634" max="5634" width="60" style="13" customWidth="1"/>
    <col min="5635" max="5635" width="32.88671875" style="13" customWidth="1"/>
    <col min="5636" max="5638" width="0" style="13" hidden="1" customWidth="1"/>
    <col min="5639" max="5639" width="12.6640625" style="13" customWidth="1"/>
    <col min="5640" max="5640" width="10.88671875" style="13" customWidth="1"/>
    <col min="5641" max="5641" width="29.88671875" style="13" customWidth="1"/>
    <col min="5642" max="5642" width="11.5546875" style="13" customWidth="1"/>
    <col min="5643" max="5643" width="16.44140625" style="13" customWidth="1"/>
    <col min="5644" max="5644" width="16.6640625" style="13" customWidth="1"/>
    <col min="5645" max="5645" width="18.33203125" style="13" customWidth="1"/>
    <col min="5646" max="5646" width="15.5546875" style="13" customWidth="1"/>
    <col min="5647" max="5656" width="0" style="13" hidden="1" customWidth="1"/>
    <col min="5657" max="5888" width="12.5546875" style="13"/>
    <col min="5889" max="5889" width="21.6640625" style="13" customWidth="1"/>
    <col min="5890" max="5890" width="60" style="13" customWidth="1"/>
    <col min="5891" max="5891" width="32.88671875" style="13" customWidth="1"/>
    <col min="5892" max="5894" width="0" style="13" hidden="1" customWidth="1"/>
    <col min="5895" max="5895" width="12.6640625" style="13" customWidth="1"/>
    <col min="5896" max="5896" width="10.88671875" style="13" customWidth="1"/>
    <col min="5897" max="5897" width="29.88671875" style="13" customWidth="1"/>
    <col min="5898" max="5898" width="11.5546875" style="13" customWidth="1"/>
    <col min="5899" max="5899" width="16.44140625" style="13" customWidth="1"/>
    <col min="5900" max="5900" width="16.6640625" style="13" customWidth="1"/>
    <col min="5901" max="5901" width="18.33203125" style="13" customWidth="1"/>
    <col min="5902" max="5902" width="15.5546875" style="13" customWidth="1"/>
    <col min="5903" max="5912" width="0" style="13" hidden="1" customWidth="1"/>
    <col min="5913" max="6144" width="12.5546875" style="13"/>
    <col min="6145" max="6145" width="21.6640625" style="13" customWidth="1"/>
    <col min="6146" max="6146" width="60" style="13" customWidth="1"/>
    <col min="6147" max="6147" width="32.88671875" style="13" customWidth="1"/>
    <col min="6148" max="6150" width="0" style="13" hidden="1" customWidth="1"/>
    <col min="6151" max="6151" width="12.6640625" style="13" customWidth="1"/>
    <col min="6152" max="6152" width="10.88671875" style="13" customWidth="1"/>
    <col min="6153" max="6153" width="29.88671875" style="13" customWidth="1"/>
    <col min="6154" max="6154" width="11.5546875" style="13" customWidth="1"/>
    <col min="6155" max="6155" width="16.44140625" style="13" customWidth="1"/>
    <col min="6156" max="6156" width="16.6640625" style="13" customWidth="1"/>
    <col min="6157" max="6157" width="18.33203125" style="13" customWidth="1"/>
    <col min="6158" max="6158" width="15.5546875" style="13" customWidth="1"/>
    <col min="6159" max="6168" width="0" style="13" hidden="1" customWidth="1"/>
    <col min="6169" max="6400" width="12.5546875" style="13"/>
    <col min="6401" max="6401" width="21.6640625" style="13" customWidth="1"/>
    <col min="6402" max="6402" width="60" style="13" customWidth="1"/>
    <col min="6403" max="6403" width="32.88671875" style="13" customWidth="1"/>
    <col min="6404" max="6406" width="0" style="13" hidden="1" customWidth="1"/>
    <col min="6407" max="6407" width="12.6640625" style="13" customWidth="1"/>
    <col min="6408" max="6408" width="10.88671875" style="13" customWidth="1"/>
    <col min="6409" max="6409" width="29.88671875" style="13" customWidth="1"/>
    <col min="6410" max="6410" width="11.5546875" style="13" customWidth="1"/>
    <col min="6411" max="6411" width="16.44140625" style="13" customWidth="1"/>
    <col min="6412" max="6412" width="16.6640625" style="13" customWidth="1"/>
    <col min="6413" max="6413" width="18.33203125" style="13" customWidth="1"/>
    <col min="6414" max="6414" width="15.5546875" style="13" customWidth="1"/>
    <col min="6415" max="6424" width="0" style="13" hidden="1" customWidth="1"/>
    <col min="6425" max="6656" width="12.5546875" style="13"/>
    <col min="6657" max="6657" width="21.6640625" style="13" customWidth="1"/>
    <col min="6658" max="6658" width="60" style="13" customWidth="1"/>
    <col min="6659" max="6659" width="32.88671875" style="13" customWidth="1"/>
    <col min="6660" max="6662" width="0" style="13" hidden="1" customWidth="1"/>
    <col min="6663" max="6663" width="12.6640625" style="13" customWidth="1"/>
    <col min="6664" max="6664" width="10.88671875" style="13" customWidth="1"/>
    <col min="6665" max="6665" width="29.88671875" style="13" customWidth="1"/>
    <col min="6666" max="6666" width="11.5546875" style="13" customWidth="1"/>
    <col min="6667" max="6667" width="16.44140625" style="13" customWidth="1"/>
    <col min="6668" max="6668" width="16.6640625" style="13" customWidth="1"/>
    <col min="6669" max="6669" width="18.33203125" style="13" customWidth="1"/>
    <col min="6670" max="6670" width="15.5546875" style="13" customWidth="1"/>
    <col min="6671" max="6680" width="0" style="13" hidden="1" customWidth="1"/>
    <col min="6681" max="6912" width="12.5546875" style="13"/>
    <col min="6913" max="6913" width="21.6640625" style="13" customWidth="1"/>
    <col min="6914" max="6914" width="60" style="13" customWidth="1"/>
    <col min="6915" max="6915" width="32.88671875" style="13" customWidth="1"/>
    <col min="6916" max="6918" width="0" style="13" hidden="1" customWidth="1"/>
    <col min="6919" max="6919" width="12.6640625" style="13" customWidth="1"/>
    <col min="6920" max="6920" width="10.88671875" style="13" customWidth="1"/>
    <col min="6921" max="6921" width="29.88671875" style="13" customWidth="1"/>
    <col min="6922" max="6922" width="11.5546875" style="13" customWidth="1"/>
    <col min="6923" max="6923" width="16.44140625" style="13" customWidth="1"/>
    <col min="6924" max="6924" width="16.6640625" style="13" customWidth="1"/>
    <col min="6925" max="6925" width="18.33203125" style="13" customWidth="1"/>
    <col min="6926" max="6926" width="15.5546875" style="13" customWidth="1"/>
    <col min="6927" max="6936" width="0" style="13" hidden="1" customWidth="1"/>
    <col min="6937" max="7168" width="12.5546875" style="13"/>
    <col min="7169" max="7169" width="21.6640625" style="13" customWidth="1"/>
    <col min="7170" max="7170" width="60" style="13" customWidth="1"/>
    <col min="7171" max="7171" width="32.88671875" style="13" customWidth="1"/>
    <col min="7172" max="7174" width="0" style="13" hidden="1" customWidth="1"/>
    <col min="7175" max="7175" width="12.6640625" style="13" customWidth="1"/>
    <col min="7176" max="7176" width="10.88671875" style="13" customWidth="1"/>
    <col min="7177" max="7177" width="29.88671875" style="13" customWidth="1"/>
    <col min="7178" max="7178" width="11.5546875" style="13" customWidth="1"/>
    <col min="7179" max="7179" width="16.44140625" style="13" customWidth="1"/>
    <col min="7180" max="7180" width="16.6640625" style="13" customWidth="1"/>
    <col min="7181" max="7181" width="18.33203125" style="13" customWidth="1"/>
    <col min="7182" max="7182" width="15.5546875" style="13" customWidth="1"/>
    <col min="7183" max="7192" width="0" style="13" hidden="1" customWidth="1"/>
    <col min="7193" max="7424" width="12.5546875" style="13"/>
    <col min="7425" max="7425" width="21.6640625" style="13" customWidth="1"/>
    <col min="7426" max="7426" width="60" style="13" customWidth="1"/>
    <col min="7427" max="7427" width="32.88671875" style="13" customWidth="1"/>
    <col min="7428" max="7430" width="0" style="13" hidden="1" customWidth="1"/>
    <col min="7431" max="7431" width="12.6640625" style="13" customWidth="1"/>
    <col min="7432" max="7432" width="10.88671875" style="13" customWidth="1"/>
    <col min="7433" max="7433" width="29.88671875" style="13" customWidth="1"/>
    <col min="7434" max="7434" width="11.5546875" style="13" customWidth="1"/>
    <col min="7435" max="7435" width="16.44140625" style="13" customWidth="1"/>
    <col min="7436" max="7436" width="16.6640625" style="13" customWidth="1"/>
    <col min="7437" max="7437" width="18.33203125" style="13" customWidth="1"/>
    <col min="7438" max="7438" width="15.5546875" style="13" customWidth="1"/>
    <col min="7439" max="7448" width="0" style="13" hidden="1" customWidth="1"/>
    <col min="7449" max="7680" width="12.5546875" style="13"/>
    <col min="7681" max="7681" width="21.6640625" style="13" customWidth="1"/>
    <col min="7682" max="7682" width="60" style="13" customWidth="1"/>
    <col min="7683" max="7683" width="32.88671875" style="13" customWidth="1"/>
    <col min="7684" max="7686" width="0" style="13" hidden="1" customWidth="1"/>
    <col min="7687" max="7687" width="12.6640625" style="13" customWidth="1"/>
    <col min="7688" max="7688" width="10.88671875" style="13" customWidth="1"/>
    <col min="7689" max="7689" width="29.88671875" style="13" customWidth="1"/>
    <col min="7690" max="7690" width="11.5546875" style="13" customWidth="1"/>
    <col min="7691" max="7691" width="16.44140625" style="13" customWidth="1"/>
    <col min="7692" max="7692" width="16.6640625" style="13" customWidth="1"/>
    <col min="7693" max="7693" width="18.33203125" style="13" customWidth="1"/>
    <col min="7694" max="7694" width="15.5546875" style="13" customWidth="1"/>
    <col min="7695" max="7704" width="0" style="13" hidden="1" customWidth="1"/>
    <col min="7705" max="7936" width="12.5546875" style="13"/>
    <col min="7937" max="7937" width="21.6640625" style="13" customWidth="1"/>
    <col min="7938" max="7938" width="60" style="13" customWidth="1"/>
    <col min="7939" max="7939" width="32.88671875" style="13" customWidth="1"/>
    <col min="7940" max="7942" width="0" style="13" hidden="1" customWidth="1"/>
    <col min="7943" max="7943" width="12.6640625" style="13" customWidth="1"/>
    <col min="7944" max="7944" width="10.88671875" style="13" customWidth="1"/>
    <col min="7945" max="7945" width="29.88671875" style="13" customWidth="1"/>
    <col min="7946" max="7946" width="11.5546875" style="13" customWidth="1"/>
    <col min="7947" max="7947" width="16.44140625" style="13" customWidth="1"/>
    <col min="7948" max="7948" width="16.6640625" style="13" customWidth="1"/>
    <col min="7949" max="7949" width="18.33203125" style="13" customWidth="1"/>
    <col min="7950" max="7950" width="15.5546875" style="13" customWidth="1"/>
    <col min="7951" max="7960" width="0" style="13" hidden="1" customWidth="1"/>
    <col min="7961" max="8192" width="12.5546875" style="13"/>
    <col min="8193" max="8193" width="21.6640625" style="13" customWidth="1"/>
    <col min="8194" max="8194" width="60" style="13" customWidth="1"/>
    <col min="8195" max="8195" width="32.88671875" style="13" customWidth="1"/>
    <col min="8196" max="8198" width="0" style="13" hidden="1" customWidth="1"/>
    <col min="8199" max="8199" width="12.6640625" style="13" customWidth="1"/>
    <col min="8200" max="8200" width="10.88671875" style="13" customWidth="1"/>
    <col min="8201" max="8201" width="29.88671875" style="13" customWidth="1"/>
    <col min="8202" max="8202" width="11.5546875" style="13" customWidth="1"/>
    <col min="8203" max="8203" width="16.44140625" style="13" customWidth="1"/>
    <col min="8204" max="8204" width="16.6640625" style="13" customWidth="1"/>
    <col min="8205" max="8205" width="18.33203125" style="13" customWidth="1"/>
    <col min="8206" max="8206" width="15.5546875" style="13" customWidth="1"/>
    <col min="8207" max="8216" width="0" style="13" hidden="1" customWidth="1"/>
    <col min="8217" max="8448" width="12.5546875" style="13"/>
    <col min="8449" max="8449" width="21.6640625" style="13" customWidth="1"/>
    <col min="8450" max="8450" width="60" style="13" customWidth="1"/>
    <col min="8451" max="8451" width="32.88671875" style="13" customWidth="1"/>
    <col min="8452" max="8454" width="0" style="13" hidden="1" customWidth="1"/>
    <col min="8455" max="8455" width="12.6640625" style="13" customWidth="1"/>
    <col min="8456" max="8456" width="10.88671875" style="13" customWidth="1"/>
    <col min="8457" max="8457" width="29.88671875" style="13" customWidth="1"/>
    <col min="8458" max="8458" width="11.5546875" style="13" customWidth="1"/>
    <col min="8459" max="8459" width="16.44140625" style="13" customWidth="1"/>
    <col min="8460" max="8460" width="16.6640625" style="13" customWidth="1"/>
    <col min="8461" max="8461" width="18.33203125" style="13" customWidth="1"/>
    <col min="8462" max="8462" width="15.5546875" style="13" customWidth="1"/>
    <col min="8463" max="8472" width="0" style="13" hidden="1" customWidth="1"/>
    <col min="8473" max="8704" width="12.5546875" style="13"/>
    <col min="8705" max="8705" width="21.6640625" style="13" customWidth="1"/>
    <col min="8706" max="8706" width="60" style="13" customWidth="1"/>
    <col min="8707" max="8707" width="32.88671875" style="13" customWidth="1"/>
    <col min="8708" max="8710" width="0" style="13" hidden="1" customWidth="1"/>
    <col min="8711" max="8711" width="12.6640625" style="13" customWidth="1"/>
    <col min="8712" max="8712" width="10.88671875" style="13" customWidth="1"/>
    <col min="8713" max="8713" width="29.88671875" style="13" customWidth="1"/>
    <col min="8714" max="8714" width="11.5546875" style="13" customWidth="1"/>
    <col min="8715" max="8715" width="16.44140625" style="13" customWidth="1"/>
    <col min="8716" max="8716" width="16.6640625" style="13" customWidth="1"/>
    <col min="8717" max="8717" width="18.33203125" style="13" customWidth="1"/>
    <col min="8718" max="8718" width="15.5546875" style="13" customWidth="1"/>
    <col min="8719" max="8728" width="0" style="13" hidden="1" customWidth="1"/>
    <col min="8729" max="8960" width="12.5546875" style="13"/>
    <col min="8961" max="8961" width="21.6640625" style="13" customWidth="1"/>
    <col min="8962" max="8962" width="60" style="13" customWidth="1"/>
    <col min="8963" max="8963" width="32.88671875" style="13" customWidth="1"/>
    <col min="8964" max="8966" width="0" style="13" hidden="1" customWidth="1"/>
    <col min="8967" max="8967" width="12.6640625" style="13" customWidth="1"/>
    <col min="8968" max="8968" width="10.88671875" style="13" customWidth="1"/>
    <col min="8969" max="8969" width="29.88671875" style="13" customWidth="1"/>
    <col min="8970" max="8970" width="11.5546875" style="13" customWidth="1"/>
    <col min="8971" max="8971" width="16.44140625" style="13" customWidth="1"/>
    <col min="8972" max="8972" width="16.6640625" style="13" customWidth="1"/>
    <col min="8973" max="8973" width="18.33203125" style="13" customWidth="1"/>
    <col min="8974" max="8974" width="15.5546875" style="13" customWidth="1"/>
    <col min="8975" max="8984" width="0" style="13" hidden="1" customWidth="1"/>
    <col min="8985" max="9216" width="12.5546875" style="13"/>
    <col min="9217" max="9217" width="21.6640625" style="13" customWidth="1"/>
    <col min="9218" max="9218" width="60" style="13" customWidth="1"/>
    <col min="9219" max="9219" width="32.88671875" style="13" customWidth="1"/>
    <col min="9220" max="9222" width="0" style="13" hidden="1" customWidth="1"/>
    <col min="9223" max="9223" width="12.6640625" style="13" customWidth="1"/>
    <col min="9224" max="9224" width="10.88671875" style="13" customWidth="1"/>
    <col min="9225" max="9225" width="29.88671875" style="13" customWidth="1"/>
    <col min="9226" max="9226" width="11.5546875" style="13" customWidth="1"/>
    <col min="9227" max="9227" width="16.44140625" style="13" customWidth="1"/>
    <col min="9228" max="9228" width="16.6640625" style="13" customWidth="1"/>
    <col min="9229" max="9229" width="18.33203125" style="13" customWidth="1"/>
    <col min="9230" max="9230" width="15.5546875" style="13" customWidth="1"/>
    <col min="9231" max="9240" width="0" style="13" hidden="1" customWidth="1"/>
    <col min="9241" max="9472" width="12.5546875" style="13"/>
    <col min="9473" max="9473" width="21.6640625" style="13" customWidth="1"/>
    <col min="9474" max="9474" width="60" style="13" customWidth="1"/>
    <col min="9475" max="9475" width="32.88671875" style="13" customWidth="1"/>
    <col min="9476" max="9478" width="0" style="13" hidden="1" customWidth="1"/>
    <col min="9479" max="9479" width="12.6640625" style="13" customWidth="1"/>
    <col min="9480" max="9480" width="10.88671875" style="13" customWidth="1"/>
    <col min="9481" max="9481" width="29.88671875" style="13" customWidth="1"/>
    <col min="9482" max="9482" width="11.5546875" style="13" customWidth="1"/>
    <col min="9483" max="9483" width="16.44140625" style="13" customWidth="1"/>
    <col min="9484" max="9484" width="16.6640625" style="13" customWidth="1"/>
    <col min="9485" max="9485" width="18.33203125" style="13" customWidth="1"/>
    <col min="9486" max="9486" width="15.5546875" style="13" customWidth="1"/>
    <col min="9487" max="9496" width="0" style="13" hidden="1" customWidth="1"/>
    <col min="9497" max="9728" width="12.5546875" style="13"/>
    <col min="9729" max="9729" width="21.6640625" style="13" customWidth="1"/>
    <col min="9730" max="9730" width="60" style="13" customWidth="1"/>
    <col min="9731" max="9731" width="32.88671875" style="13" customWidth="1"/>
    <col min="9732" max="9734" width="0" style="13" hidden="1" customWidth="1"/>
    <col min="9735" max="9735" width="12.6640625" style="13" customWidth="1"/>
    <col min="9736" max="9736" width="10.88671875" style="13" customWidth="1"/>
    <col min="9737" max="9737" width="29.88671875" style="13" customWidth="1"/>
    <col min="9738" max="9738" width="11.5546875" style="13" customWidth="1"/>
    <col min="9739" max="9739" width="16.44140625" style="13" customWidth="1"/>
    <col min="9740" max="9740" width="16.6640625" style="13" customWidth="1"/>
    <col min="9741" max="9741" width="18.33203125" style="13" customWidth="1"/>
    <col min="9742" max="9742" width="15.5546875" style="13" customWidth="1"/>
    <col min="9743" max="9752" width="0" style="13" hidden="1" customWidth="1"/>
    <col min="9753" max="9984" width="12.5546875" style="13"/>
    <col min="9985" max="9985" width="21.6640625" style="13" customWidth="1"/>
    <col min="9986" max="9986" width="60" style="13" customWidth="1"/>
    <col min="9987" max="9987" width="32.88671875" style="13" customWidth="1"/>
    <col min="9988" max="9990" width="0" style="13" hidden="1" customWidth="1"/>
    <col min="9991" max="9991" width="12.6640625" style="13" customWidth="1"/>
    <col min="9992" max="9992" width="10.88671875" style="13" customWidth="1"/>
    <col min="9993" max="9993" width="29.88671875" style="13" customWidth="1"/>
    <col min="9994" max="9994" width="11.5546875" style="13" customWidth="1"/>
    <col min="9995" max="9995" width="16.44140625" style="13" customWidth="1"/>
    <col min="9996" max="9996" width="16.6640625" style="13" customWidth="1"/>
    <col min="9997" max="9997" width="18.33203125" style="13" customWidth="1"/>
    <col min="9998" max="9998" width="15.5546875" style="13" customWidth="1"/>
    <col min="9999" max="10008" width="0" style="13" hidden="1" customWidth="1"/>
    <col min="10009" max="10240" width="12.5546875" style="13"/>
    <col min="10241" max="10241" width="21.6640625" style="13" customWidth="1"/>
    <col min="10242" max="10242" width="60" style="13" customWidth="1"/>
    <col min="10243" max="10243" width="32.88671875" style="13" customWidth="1"/>
    <col min="10244" max="10246" width="0" style="13" hidden="1" customWidth="1"/>
    <col min="10247" max="10247" width="12.6640625" style="13" customWidth="1"/>
    <col min="10248" max="10248" width="10.88671875" style="13" customWidth="1"/>
    <col min="10249" max="10249" width="29.88671875" style="13" customWidth="1"/>
    <col min="10250" max="10250" width="11.5546875" style="13" customWidth="1"/>
    <col min="10251" max="10251" width="16.44140625" style="13" customWidth="1"/>
    <col min="10252" max="10252" width="16.6640625" style="13" customWidth="1"/>
    <col min="10253" max="10253" width="18.33203125" style="13" customWidth="1"/>
    <col min="10254" max="10254" width="15.5546875" style="13" customWidth="1"/>
    <col min="10255" max="10264" width="0" style="13" hidden="1" customWidth="1"/>
    <col min="10265" max="10496" width="12.5546875" style="13"/>
    <col min="10497" max="10497" width="21.6640625" style="13" customWidth="1"/>
    <col min="10498" max="10498" width="60" style="13" customWidth="1"/>
    <col min="10499" max="10499" width="32.88671875" style="13" customWidth="1"/>
    <col min="10500" max="10502" width="0" style="13" hidden="1" customWidth="1"/>
    <col min="10503" max="10503" width="12.6640625" style="13" customWidth="1"/>
    <col min="10504" max="10504" width="10.88671875" style="13" customWidth="1"/>
    <col min="10505" max="10505" width="29.88671875" style="13" customWidth="1"/>
    <col min="10506" max="10506" width="11.5546875" style="13" customWidth="1"/>
    <col min="10507" max="10507" width="16.44140625" style="13" customWidth="1"/>
    <col min="10508" max="10508" width="16.6640625" style="13" customWidth="1"/>
    <col min="10509" max="10509" width="18.33203125" style="13" customWidth="1"/>
    <col min="10510" max="10510" width="15.5546875" style="13" customWidth="1"/>
    <col min="10511" max="10520" width="0" style="13" hidden="1" customWidth="1"/>
    <col min="10521" max="10752" width="12.5546875" style="13"/>
    <col min="10753" max="10753" width="21.6640625" style="13" customWidth="1"/>
    <col min="10754" max="10754" width="60" style="13" customWidth="1"/>
    <col min="10755" max="10755" width="32.88671875" style="13" customWidth="1"/>
    <col min="10756" max="10758" width="0" style="13" hidden="1" customWidth="1"/>
    <col min="10759" max="10759" width="12.6640625" style="13" customWidth="1"/>
    <col min="10760" max="10760" width="10.88671875" style="13" customWidth="1"/>
    <col min="10761" max="10761" width="29.88671875" style="13" customWidth="1"/>
    <col min="10762" max="10762" width="11.5546875" style="13" customWidth="1"/>
    <col min="10763" max="10763" width="16.44140625" style="13" customWidth="1"/>
    <col min="10764" max="10764" width="16.6640625" style="13" customWidth="1"/>
    <col min="10765" max="10765" width="18.33203125" style="13" customWidth="1"/>
    <col min="10766" max="10766" width="15.5546875" style="13" customWidth="1"/>
    <col min="10767" max="10776" width="0" style="13" hidden="1" customWidth="1"/>
    <col min="10777" max="11008" width="12.5546875" style="13"/>
    <col min="11009" max="11009" width="21.6640625" style="13" customWidth="1"/>
    <col min="11010" max="11010" width="60" style="13" customWidth="1"/>
    <col min="11011" max="11011" width="32.88671875" style="13" customWidth="1"/>
    <col min="11012" max="11014" width="0" style="13" hidden="1" customWidth="1"/>
    <col min="11015" max="11015" width="12.6640625" style="13" customWidth="1"/>
    <col min="11016" max="11016" width="10.88671875" style="13" customWidth="1"/>
    <col min="11017" max="11017" width="29.88671875" style="13" customWidth="1"/>
    <col min="11018" max="11018" width="11.5546875" style="13" customWidth="1"/>
    <col min="11019" max="11019" width="16.44140625" style="13" customWidth="1"/>
    <col min="11020" max="11020" width="16.6640625" style="13" customWidth="1"/>
    <col min="11021" max="11021" width="18.33203125" style="13" customWidth="1"/>
    <col min="11022" max="11022" width="15.5546875" style="13" customWidth="1"/>
    <col min="11023" max="11032" width="0" style="13" hidden="1" customWidth="1"/>
    <col min="11033" max="11264" width="12.5546875" style="13"/>
    <col min="11265" max="11265" width="21.6640625" style="13" customWidth="1"/>
    <col min="11266" max="11266" width="60" style="13" customWidth="1"/>
    <col min="11267" max="11267" width="32.88671875" style="13" customWidth="1"/>
    <col min="11268" max="11270" width="0" style="13" hidden="1" customWidth="1"/>
    <col min="11271" max="11271" width="12.6640625" style="13" customWidth="1"/>
    <col min="11272" max="11272" width="10.88671875" style="13" customWidth="1"/>
    <col min="11273" max="11273" width="29.88671875" style="13" customWidth="1"/>
    <col min="11274" max="11274" width="11.5546875" style="13" customWidth="1"/>
    <col min="11275" max="11275" width="16.44140625" style="13" customWidth="1"/>
    <col min="11276" max="11276" width="16.6640625" style="13" customWidth="1"/>
    <col min="11277" max="11277" width="18.33203125" style="13" customWidth="1"/>
    <col min="11278" max="11278" width="15.5546875" style="13" customWidth="1"/>
    <col min="11279" max="11288" width="0" style="13" hidden="1" customWidth="1"/>
    <col min="11289" max="11520" width="12.5546875" style="13"/>
    <col min="11521" max="11521" width="21.6640625" style="13" customWidth="1"/>
    <col min="11522" max="11522" width="60" style="13" customWidth="1"/>
    <col min="11523" max="11523" width="32.88671875" style="13" customWidth="1"/>
    <col min="11524" max="11526" width="0" style="13" hidden="1" customWidth="1"/>
    <col min="11527" max="11527" width="12.6640625" style="13" customWidth="1"/>
    <col min="11528" max="11528" width="10.88671875" style="13" customWidth="1"/>
    <col min="11529" max="11529" width="29.88671875" style="13" customWidth="1"/>
    <col min="11530" max="11530" width="11.5546875" style="13" customWidth="1"/>
    <col min="11531" max="11531" width="16.44140625" style="13" customWidth="1"/>
    <col min="11532" max="11532" width="16.6640625" style="13" customWidth="1"/>
    <col min="11533" max="11533" width="18.33203125" style="13" customWidth="1"/>
    <col min="11534" max="11534" width="15.5546875" style="13" customWidth="1"/>
    <col min="11535" max="11544" width="0" style="13" hidden="1" customWidth="1"/>
    <col min="11545" max="11776" width="12.5546875" style="13"/>
    <col min="11777" max="11777" width="21.6640625" style="13" customWidth="1"/>
    <col min="11778" max="11778" width="60" style="13" customWidth="1"/>
    <col min="11779" max="11779" width="32.88671875" style="13" customWidth="1"/>
    <col min="11780" max="11782" width="0" style="13" hidden="1" customWidth="1"/>
    <col min="11783" max="11783" width="12.6640625" style="13" customWidth="1"/>
    <col min="11784" max="11784" width="10.88671875" style="13" customWidth="1"/>
    <col min="11785" max="11785" width="29.88671875" style="13" customWidth="1"/>
    <col min="11786" max="11786" width="11.5546875" style="13" customWidth="1"/>
    <col min="11787" max="11787" width="16.44140625" style="13" customWidth="1"/>
    <col min="11788" max="11788" width="16.6640625" style="13" customWidth="1"/>
    <col min="11789" max="11789" width="18.33203125" style="13" customWidth="1"/>
    <col min="11790" max="11790" width="15.5546875" style="13" customWidth="1"/>
    <col min="11791" max="11800" width="0" style="13" hidden="1" customWidth="1"/>
    <col min="11801" max="12032" width="12.5546875" style="13"/>
    <col min="12033" max="12033" width="21.6640625" style="13" customWidth="1"/>
    <col min="12034" max="12034" width="60" style="13" customWidth="1"/>
    <col min="12035" max="12035" width="32.88671875" style="13" customWidth="1"/>
    <col min="12036" max="12038" width="0" style="13" hidden="1" customWidth="1"/>
    <col min="12039" max="12039" width="12.6640625" style="13" customWidth="1"/>
    <col min="12040" max="12040" width="10.88671875" style="13" customWidth="1"/>
    <col min="12041" max="12041" width="29.88671875" style="13" customWidth="1"/>
    <col min="12042" max="12042" width="11.5546875" style="13" customWidth="1"/>
    <col min="12043" max="12043" width="16.44140625" style="13" customWidth="1"/>
    <col min="12044" max="12044" width="16.6640625" style="13" customWidth="1"/>
    <col min="12045" max="12045" width="18.33203125" style="13" customWidth="1"/>
    <col min="12046" max="12046" width="15.5546875" style="13" customWidth="1"/>
    <col min="12047" max="12056" width="0" style="13" hidden="1" customWidth="1"/>
    <col min="12057" max="12288" width="12.5546875" style="13"/>
    <col min="12289" max="12289" width="21.6640625" style="13" customWidth="1"/>
    <col min="12290" max="12290" width="60" style="13" customWidth="1"/>
    <col min="12291" max="12291" width="32.88671875" style="13" customWidth="1"/>
    <col min="12292" max="12294" width="0" style="13" hidden="1" customWidth="1"/>
    <col min="12295" max="12295" width="12.6640625" style="13" customWidth="1"/>
    <col min="12296" max="12296" width="10.88671875" style="13" customWidth="1"/>
    <col min="12297" max="12297" width="29.88671875" style="13" customWidth="1"/>
    <col min="12298" max="12298" width="11.5546875" style="13" customWidth="1"/>
    <col min="12299" max="12299" width="16.44140625" style="13" customWidth="1"/>
    <col min="12300" max="12300" width="16.6640625" style="13" customWidth="1"/>
    <col min="12301" max="12301" width="18.33203125" style="13" customWidth="1"/>
    <col min="12302" max="12302" width="15.5546875" style="13" customWidth="1"/>
    <col min="12303" max="12312" width="0" style="13" hidden="1" customWidth="1"/>
    <col min="12313" max="12544" width="12.5546875" style="13"/>
    <col min="12545" max="12545" width="21.6640625" style="13" customWidth="1"/>
    <col min="12546" max="12546" width="60" style="13" customWidth="1"/>
    <col min="12547" max="12547" width="32.88671875" style="13" customWidth="1"/>
    <col min="12548" max="12550" width="0" style="13" hidden="1" customWidth="1"/>
    <col min="12551" max="12551" width="12.6640625" style="13" customWidth="1"/>
    <col min="12552" max="12552" width="10.88671875" style="13" customWidth="1"/>
    <col min="12553" max="12553" width="29.88671875" style="13" customWidth="1"/>
    <col min="12554" max="12554" width="11.5546875" style="13" customWidth="1"/>
    <col min="12555" max="12555" width="16.44140625" style="13" customWidth="1"/>
    <col min="12556" max="12556" width="16.6640625" style="13" customWidth="1"/>
    <col min="12557" max="12557" width="18.33203125" style="13" customWidth="1"/>
    <col min="12558" max="12558" width="15.5546875" style="13" customWidth="1"/>
    <col min="12559" max="12568" width="0" style="13" hidden="1" customWidth="1"/>
    <col min="12569" max="12800" width="12.5546875" style="13"/>
    <col min="12801" max="12801" width="21.6640625" style="13" customWidth="1"/>
    <col min="12802" max="12802" width="60" style="13" customWidth="1"/>
    <col min="12803" max="12803" width="32.88671875" style="13" customWidth="1"/>
    <col min="12804" max="12806" width="0" style="13" hidden="1" customWidth="1"/>
    <col min="12807" max="12807" width="12.6640625" style="13" customWidth="1"/>
    <col min="12808" max="12808" width="10.88671875" style="13" customWidth="1"/>
    <col min="12809" max="12809" width="29.88671875" style="13" customWidth="1"/>
    <col min="12810" max="12810" width="11.5546875" style="13" customWidth="1"/>
    <col min="12811" max="12811" width="16.44140625" style="13" customWidth="1"/>
    <col min="12812" max="12812" width="16.6640625" style="13" customWidth="1"/>
    <col min="12813" max="12813" width="18.33203125" style="13" customWidth="1"/>
    <col min="12814" max="12814" width="15.5546875" style="13" customWidth="1"/>
    <col min="12815" max="12824" width="0" style="13" hidden="1" customWidth="1"/>
    <col min="12825" max="13056" width="12.5546875" style="13"/>
    <col min="13057" max="13057" width="21.6640625" style="13" customWidth="1"/>
    <col min="13058" max="13058" width="60" style="13" customWidth="1"/>
    <col min="13059" max="13059" width="32.88671875" style="13" customWidth="1"/>
    <col min="13060" max="13062" width="0" style="13" hidden="1" customWidth="1"/>
    <col min="13063" max="13063" width="12.6640625" style="13" customWidth="1"/>
    <col min="13064" max="13064" width="10.88671875" style="13" customWidth="1"/>
    <col min="13065" max="13065" width="29.88671875" style="13" customWidth="1"/>
    <col min="13066" max="13066" width="11.5546875" style="13" customWidth="1"/>
    <col min="13067" max="13067" width="16.44140625" style="13" customWidth="1"/>
    <col min="13068" max="13068" width="16.6640625" style="13" customWidth="1"/>
    <col min="13069" max="13069" width="18.33203125" style="13" customWidth="1"/>
    <col min="13070" max="13070" width="15.5546875" style="13" customWidth="1"/>
    <col min="13071" max="13080" width="0" style="13" hidden="1" customWidth="1"/>
    <col min="13081" max="13312" width="12.5546875" style="13"/>
    <col min="13313" max="13313" width="21.6640625" style="13" customWidth="1"/>
    <col min="13314" max="13314" width="60" style="13" customWidth="1"/>
    <col min="13315" max="13315" width="32.88671875" style="13" customWidth="1"/>
    <col min="13316" max="13318" width="0" style="13" hidden="1" customWidth="1"/>
    <col min="13319" max="13319" width="12.6640625" style="13" customWidth="1"/>
    <col min="13320" max="13320" width="10.88671875" style="13" customWidth="1"/>
    <col min="13321" max="13321" width="29.88671875" style="13" customWidth="1"/>
    <col min="13322" max="13322" width="11.5546875" style="13" customWidth="1"/>
    <col min="13323" max="13323" width="16.44140625" style="13" customWidth="1"/>
    <col min="13324" max="13324" width="16.6640625" style="13" customWidth="1"/>
    <col min="13325" max="13325" width="18.33203125" style="13" customWidth="1"/>
    <col min="13326" max="13326" width="15.5546875" style="13" customWidth="1"/>
    <col min="13327" max="13336" width="0" style="13" hidden="1" customWidth="1"/>
    <col min="13337" max="13568" width="12.5546875" style="13"/>
    <col min="13569" max="13569" width="21.6640625" style="13" customWidth="1"/>
    <col min="13570" max="13570" width="60" style="13" customWidth="1"/>
    <col min="13571" max="13571" width="32.88671875" style="13" customWidth="1"/>
    <col min="13572" max="13574" width="0" style="13" hidden="1" customWidth="1"/>
    <col min="13575" max="13575" width="12.6640625" style="13" customWidth="1"/>
    <col min="13576" max="13576" width="10.88671875" style="13" customWidth="1"/>
    <col min="13577" max="13577" width="29.88671875" style="13" customWidth="1"/>
    <col min="13578" max="13578" width="11.5546875" style="13" customWidth="1"/>
    <col min="13579" max="13579" width="16.44140625" style="13" customWidth="1"/>
    <col min="13580" max="13580" width="16.6640625" style="13" customWidth="1"/>
    <col min="13581" max="13581" width="18.33203125" style="13" customWidth="1"/>
    <col min="13582" max="13582" width="15.5546875" style="13" customWidth="1"/>
    <col min="13583" max="13592" width="0" style="13" hidden="1" customWidth="1"/>
    <col min="13593" max="13824" width="12.5546875" style="13"/>
    <col min="13825" max="13825" width="21.6640625" style="13" customWidth="1"/>
    <col min="13826" max="13826" width="60" style="13" customWidth="1"/>
    <col min="13827" max="13827" width="32.88671875" style="13" customWidth="1"/>
    <col min="13828" max="13830" width="0" style="13" hidden="1" customWidth="1"/>
    <col min="13831" max="13831" width="12.6640625" style="13" customWidth="1"/>
    <col min="13832" max="13832" width="10.88671875" style="13" customWidth="1"/>
    <col min="13833" max="13833" width="29.88671875" style="13" customWidth="1"/>
    <col min="13834" max="13834" width="11.5546875" style="13" customWidth="1"/>
    <col min="13835" max="13835" width="16.44140625" style="13" customWidth="1"/>
    <col min="13836" max="13836" width="16.6640625" style="13" customWidth="1"/>
    <col min="13837" max="13837" width="18.33203125" style="13" customWidth="1"/>
    <col min="13838" max="13838" width="15.5546875" style="13" customWidth="1"/>
    <col min="13839" max="13848" width="0" style="13" hidden="1" customWidth="1"/>
    <col min="13849" max="14080" width="12.5546875" style="13"/>
    <col min="14081" max="14081" width="21.6640625" style="13" customWidth="1"/>
    <col min="14082" max="14082" width="60" style="13" customWidth="1"/>
    <col min="14083" max="14083" width="32.88671875" style="13" customWidth="1"/>
    <col min="14084" max="14086" width="0" style="13" hidden="1" customWidth="1"/>
    <col min="14087" max="14087" width="12.6640625" style="13" customWidth="1"/>
    <col min="14088" max="14088" width="10.88671875" style="13" customWidth="1"/>
    <col min="14089" max="14089" width="29.88671875" style="13" customWidth="1"/>
    <col min="14090" max="14090" width="11.5546875" style="13" customWidth="1"/>
    <col min="14091" max="14091" width="16.44140625" style="13" customWidth="1"/>
    <col min="14092" max="14092" width="16.6640625" style="13" customWidth="1"/>
    <col min="14093" max="14093" width="18.33203125" style="13" customWidth="1"/>
    <col min="14094" max="14094" width="15.5546875" style="13" customWidth="1"/>
    <col min="14095" max="14104" width="0" style="13" hidden="1" customWidth="1"/>
    <col min="14105" max="14336" width="12.5546875" style="13"/>
    <col min="14337" max="14337" width="21.6640625" style="13" customWidth="1"/>
    <col min="14338" max="14338" width="60" style="13" customWidth="1"/>
    <col min="14339" max="14339" width="32.88671875" style="13" customWidth="1"/>
    <col min="14340" max="14342" width="0" style="13" hidden="1" customWidth="1"/>
    <col min="14343" max="14343" width="12.6640625" style="13" customWidth="1"/>
    <col min="14344" max="14344" width="10.88671875" style="13" customWidth="1"/>
    <col min="14345" max="14345" width="29.88671875" style="13" customWidth="1"/>
    <col min="14346" max="14346" width="11.5546875" style="13" customWidth="1"/>
    <col min="14347" max="14347" width="16.44140625" style="13" customWidth="1"/>
    <col min="14348" max="14348" width="16.6640625" style="13" customWidth="1"/>
    <col min="14349" max="14349" width="18.33203125" style="13" customWidth="1"/>
    <col min="14350" max="14350" width="15.5546875" style="13" customWidth="1"/>
    <col min="14351" max="14360" width="0" style="13" hidden="1" customWidth="1"/>
    <col min="14361" max="14592" width="12.5546875" style="13"/>
    <col min="14593" max="14593" width="21.6640625" style="13" customWidth="1"/>
    <col min="14594" max="14594" width="60" style="13" customWidth="1"/>
    <col min="14595" max="14595" width="32.88671875" style="13" customWidth="1"/>
    <col min="14596" max="14598" width="0" style="13" hidden="1" customWidth="1"/>
    <col min="14599" max="14599" width="12.6640625" style="13" customWidth="1"/>
    <col min="14600" max="14600" width="10.88671875" style="13" customWidth="1"/>
    <col min="14601" max="14601" width="29.88671875" style="13" customWidth="1"/>
    <col min="14602" max="14602" width="11.5546875" style="13" customWidth="1"/>
    <col min="14603" max="14603" width="16.44140625" style="13" customWidth="1"/>
    <col min="14604" max="14604" width="16.6640625" style="13" customWidth="1"/>
    <col min="14605" max="14605" width="18.33203125" style="13" customWidth="1"/>
    <col min="14606" max="14606" width="15.5546875" style="13" customWidth="1"/>
    <col min="14607" max="14616" width="0" style="13" hidden="1" customWidth="1"/>
    <col min="14617" max="14848" width="12.5546875" style="13"/>
    <col min="14849" max="14849" width="21.6640625" style="13" customWidth="1"/>
    <col min="14850" max="14850" width="60" style="13" customWidth="1"/>
    <col min="14851" max="14851" width="32.88671875" style="13" customWidth="1"/>
    <col min="14852" max="14854" width="0" style="13" hidden="1" customWidth="1"/>
    <col min="14855" max="14855" width="12.6640625" style="13" customWidth="1"/>
    <col min="14856" max="14856" width="10.88671875" style="13" customWidth="1"/>
    <col min="14857" max="14857" width="29.88671875" style="13" customWidth="1"/>
    <col min="14858" max="14858" width="11.5546875" style="13" customWidth="1"/>
    <col min="14859" max="14859" width="16.44140625" style="13" customWidth="1"/>
    <col min="14860" max="14860" width="16.6640625" style="13" customWidth="1"/>
    <col min="14861" max="14861" width="18.33203125" style="13" customWidth="1"/>
    <col min="14862" max="14862" width="15.5546875" style="13" customWidth="1"/>
    <col min="14863" max="14872" width="0" style="13" hidden="1" customWidth="1"/>
    <col min="14873" max="15104" width="12.5546875" style="13"/>
    <col min="15105" max="15105" width="21.6640625" style="13" customWidth="1"/>
    <col min="15106" max="15106" width="60" style="13" customWidth="1"/>
    <col min="15107" max="15107" width="32.88671875" style="13" customWidth="1"/>
    <col min="15108" max="15110" width="0" style="13" hidden="1" customWidth="1"/>
    <col min="15111" max="15111" width="12.6640625" style="13" customWidth="1"/>
    <col min="15112" max="15112" width="10.88671875" style="13" customWidth="1"/>
    <col min="15113" max="15113" width="29.88671875" style="13" customWidth="1"/>
    <col min="15114" max="15114" width="11.5546875" style="13" customWidth="1"/>
    <col min="15115" max="15115" width="16.44140625" style="13" customWidth="1"/>
    <col min="15116" max="15116" width="16.6640625" style="13" customWidth="1"/>
    <col min="15117" max="15117" width="18.33203125" style="13" customWidth="1"/>
    <col min="15118" max="15118" width="15.5546875" style="13" customWidth="1"/>
    <col min="15119" max="15128" width="0" style="13" hidden="1" customWidth="1"/>
    <col min="15129" max="15360" width="12.5546875" style="13"/>
    <col min="15361" max="15361" width="21.6640625" style="13" customWidth="1"/>
    <col min="15362" max="15362" width="60" style="13" customWidth="1"/>
    <col min="15363" max="15363" width="32.88671875" style="13" customWidth="1"/>
    <col min="15364" max="15366" width="0" style="13" hidden="1" customWidth="1"/>
    <col min="15367" max="15367" width="12.6640625" style="13" customWidth="1"/>
    <col min="15368" max="15368" width="10.88671875" style="13" customWidth="1"/>
    <col min="15369" max="15369" width="29.88671875" style="13" customWidth="1"/>
    <col min="15370" max="15370" width="11.5546875" style="13" customWidth="1"/>
    <col min="15371" max="15371" width="16.44140625" style="13" customWidth="1"/>
    <col min="15372" max="15372" width="16.6640625" style="13" customWidth="1"/>
    <col min="15373" max="15373" width="18.33203125" style="13" customWidth="1"/>
    <col min="15374" max="15374" width="15.5546875" style="13" customWidth="1"/>
    <col min="15375" max="15384" width="0" style="13" hidden="1" customWidth="1"/>
    <col min="15385" max="15616" width="12.5546875" style="13"/>
    <col min="15617" max="15617" width="21.6640625" style="13" customWidth="1"/>
    <col min="15618" max="15618" width="60" style="13" customWidth="1"/>
    <col min="15619" max="15619" width="32.88671875" style="13" customWidth="1"/>
    <col min="15620" max="15622" width="0" style="13" hidden="1" customWidth="1"/>
    <col min="15623" max="15623" width="12.6640625" style="13" customWidth="1"/>
    <col min="15624" max="15624" width="10.88671875" style="13" customWidth="1"/>
    <col min="15625" max="15625" width="29.88671875" style="13" customWidth="1"/>
    <col min="15626" max="15626" width="11.5546875" style="13" customWidth="1"/>
    <col min="15627" max="15627" width="16.44140625" style="13" customWidth="1"/>
    <col min="15628" max="15628" width="16.6640625" style="13" customWidth="1"/>
    <col min="15629" max="15629" width="18.33203125" style="13" customWidth="1"/>
    <col min="15630" max="15630" width="15.5546875" style="13" customWidth="1"/>
    <col min="15631" max="15640" width="0" style="13" hidden="1" customWidth="1"/>
    <col min="15641" max="15872" width="12.5546875" style="13"/>
    <col min="15873" max="15873" width="21.6640625" style="13" customWidth="1"/>
    <col min="15874" max="15874" width="60" style="13" customWidth="1"/>
    <col min="15875" max="15875" width="32.88671875" style="13" customWidth="1"/>
    <col min="15876" max="15878" width="0" style="13" hidden="1" customWidth="1"/>
    <col min="15879" max="15879" width="12.6640625" style="13" customWidth="1"/>
    <col min="15880" max="15880" width="10.88671875" style="13" customWidth="1"/>
    <col min="15881" max="15881" width="29.88671875" style="13" customWidth="1"/>
    <col min="15882" max="15882" width="11.5546875" style="13" customWidth="1"/>
    <col min="15883" max="15883" width="16.44140625" style="13" customWidth="1"/>
    <col min="15884" max="15884" width="16.6640625" style="13" customWidth="1"/>
    <col min="15885" max="15885" width="18.33203125" style="13" customWidth="1"/>
    <col min="15886" max="15886" width="15.5546875" style="13" customWidth="1"/>
    <col min="15887" max="15896" width="0" style="13" hidden="1" customWidth="1"/>
    <col min="15897" max="16128" width="12.5546875" style="13"/>
    <col min="16129" max="16129" width="21.6640625" style="13" customWidth="1"/>
    <col min="16130" max="16130" width="60" style="13" customWidth="1"/>
    <col min="16131" max="16131" width="32.88671875" style="13" customWidth="1"/>
    <col min="16132" max="16134" width="0" style="13" hidden="1" customWidth="1"/>
    <col min="16135" max="16135" width="12.6640625" style="13" customWidth="1"/>
    <col min="16136" max="16136" width="10.88671875" style="13" customWidth="1"/>
    <col min="16137" max="16137" width="29.88671875" style="13" customWidth="1"/>
    <col min="16138" max="16138" width="11.5546875" style="13" customWidth="1"/>
    <col min="16139" max="16139" width="16.44140625" style="13" customWidth="1"/>
    <col min="16140" max="16140" width="16.6640625" style="13" customWidth="1"/>
    <col min="16141" max="16141" width="18.33203125" style="13" customWidth="1"/>
    <col min="16142" max="16142" width="15.5546875" style="13" customWidth="1"/>
    <col min="16143" max="16152" width="0" style="13" hidden="1" customWidth="1"/>
    <col min="16153" max="16384" width="12.5546875" style="13"/>
  </cols>
  <sheetData>
    <row r="1" spans="1:217" s="14" customFormat="1" ht="26.25" customHeight="1" thickBot="1">
      <c r="A1" s="1" t="s">
        <v>0</v>
      </c>
      <c r="B1" s="2" t="s">
        <v>112</v>
      </c>
      <c r="C1" s="3" t="s">
        <v>1</v>
      </c>
      <c r="D1" s="4"/>
      <c r="E1" s="5"/>
      <c r="F1" s="6"/>
      <c r="G1" s="7"/>
      <c r="H1" s="7"/>
      <c r="I1" s="7"/>
      <c r="J1" s="7"/>
      <c r="K1" s="8"/>
      <c r="L1" s="9"/>
      <c r="M1" s="6"/>
      <c r="N1" s="10"/>
      <c r="O1" s="11" t="s">
        <v>2</v>
      </c>
      <c r="P1" s="11">
        <v>52</v>
      </c>
      <c r="Q1" s="12" t="s">
        <v>3</v>
      </c>
      <c r="R1" s="13"/>
      <c r="S1" s="13"/>
      <c r="T1" s="13"/>
      <c r="U1" s="11" t="s">
        <v>2</v>
      </c>
      <c r="V1" s="11">
        <v>68</v>
      </c>
      <c r="W1" s="12" t="s">
        <v>3</v>
      </c>
      <c r="X1" s="13"/>
      <c r="Y1" s="13"/>
      <c r="Z1" s="13"/>
    </row>
    <row r="2" spans="1:217" s="14" customFormat="1" ht="26.25" customHeight="1">
      <c r="A2" s="15" t="s">
        <v>4</v>
      </c>
      <c r="B2" s="16" t="s">
        <v>5</v>
      </c>
      <c r="C2" s="17" t="s">
        <v>6</v>
      </c>
      <c r="D2" s="4"/>
      <c r="E2" s="18"/>
      <c r="F2" s="19"/>
      <c r="G2" s="20"/>
      <c r="H2" s="21"/>
      <c r="I2" s="22"/>
      <c r="J2" s="22"/>
      <c r="K2" s="23"/>
      <c r="L2" s="24"/>
      <c r="M2" s="25"/>
      <c r="N2" s="24"/>
      <c r="O2" s="11" t="s">
        <v>7</v>
      </c>
      <c r="P2" s="11">
        <v>170</v>
      </c>
      <c r="Q2" s="12" t="s">
        <v>8</v>
      </c>
      <c r="R2" s="13"/>
      <c r="S2" s="13"/>
      <c r="T2" s="13"/>
      <c r="U2" s="11" t="s">
        <v>7</v>
      </c>
      <c r="V2" s="11">
        <v>145</v>
      </c>
      <c r="W2" s="12" t="s">
        <v>8</v>
      </c>
      <c r="X2" s="13"/>
      <c r="Y2" s="13"/>
      <c r="Z2" s="13"/>
    </row>
    <row r="3" spans="1:217" s="14" customFormat="1" ht="26.25" customHeight="1">
      <c r="A3" s="15" t="s">
        <v>9</v>
      </c>
      <c r="B3" s="26" t="s">
        <v>10</v>
      </c>
      <c r="C3" s="17" t="s">
        <v>11</v>
      </c>
      <c r="D3" s="4"/>
      <c r="E3" s="20"/>
      <c r="F3" s="25"/>
      <c r="G3" s="22"/>
      <c r="H3" s="22"/>
      <c r="I3" s="22"/>
      <c r="J3" s="22"/>
      <c r="K3" s="27"/>
      <c r="L3" s="28"/>
      <c r="M3" s="27"/>
      <c r="N3" s="24"/>
      <c r="O3" s="11" t="s">
        <v>12</v>
      </c>
      <c r="P3" s="29">
        <v>125000</v>
      </c>
      <c r="Q3" s="30"/>
      <c r="R3" s="22">
        <f>P1*P2*2.54</f>
        <v>22453.599999999999</v>
      </c>
      <c r="S3" s="13"/>
      <c r="T3" s="13"/>
      <c r="U3" s="11" t="s">
        <v>12</v>
      </c>
      <c r="V3" s="29">
        <v>259000</v>
      </c>
      <c r="W3" s="30"/>
      <c r="X3" s="22">
        <f>V1*V2*2.54</f>
        <v>25044.400000000001</v>
      </c>
      <c r="Y3" s="13"/>
      <c r="Z3" s="13"/>
    </row>
    <row r="4" spans="1:217" s="14" customFormat="1" ht="26.25" customHeight="1">
      <c r="A4" s="17" t="s">
        <v>13</v>
      </c>
      <c r="B4" s="31"/>
      <c r="C4" s="17" t="s">
        <v>14</v>
      </c>
      <c r="D4" s="32"/>
      <c r="E4" s="32"/>
      <c r="F4" s="33"/>
      <c r="G4" s="34"/>
      <c r="H4" s="35"/>
      <c r="I4" s="35"/>
      <c r="J4" s="27"/>
      <c r="K4" s="27"/>
      <c r="L4" s="36"/>
      <c r="M4" s="27"/>
      <c r="N4" s="24"/>
      <c r="O4" s="11" t="s">
        <v>15</v>
      </c>
      <c r="P4" s="12">
        <v>1</v>
      </c>
      <c r="Q4" s="12" t="s">
        <v>16</v>
      </c>
      <c r="R4" s="13" t="s">
        <v>17</v>
      </c>
      <c r="S4" s="37">
        <f>(P4*100000)/R3</f>
        <v>4.4536288167598963</v>
      </c>
      <c r="T4" s="12" t="s">
        <v>18</v>
      </c>
      <c r="U4" s="11" t="s">
        <v>15</v>
      </c>
      <c r="V4" s="12">
        <v>1</v>
      </c>
      <c r="W4" s="12" t="s">
        <v>16</v>
      </c>
      <c r="X4" s="13" t="s">
        <v>17</v>
      </c>
      <c r="Y4" s="37">
        <f>(V4*100000)/X3</f>
        <v>3.9929085943364582</v>
      </c>
      <c r="Z4" s="12" t="s">
        <v>18</v>
      </c>
    </row>
    <row r="5" spans="1:217" s="14" customFormat="1" ht="26.25" customHeight="1" thickBot="1">
      <c r="A5" s="15" t="s">
        <v>19</v>
      </c>
      <c r="B5" s="31"/>
      <c r="C5" s="26"/>
      <c r="D5" s="26"/>
      <c r="F5" s="33"/>
      <c r="G5" s="34"/>
      <c r="H5" s="35"/>
      <c r="I5" s="35"/>
      <c r="J5" s="27"/>
      <c r="K5" s="27"/>
      <c r="L5" s="36"/>
      <c r="M5" s="27"/>
      <c r="N5" s="24"/>
      <c r="O5" s="11" t="s">
        <v>20</v>
      </c>
      <c r="P5" s="11">
        <v>200</v>
      </c>
      <c r="Q5" s="12" t="s">
        <v>16</v>
      </c>
      <c r="R5" s="13" t="s">
        <v>17</v>
      </c>
      <c r="S5" s="37">
        <f>(P5*100000)/R3</f>
        <v>890.72576335197925</v>
      </c>
      <c r="T5" s="12" t="s">
        <v>18</v>
      </c>
      <c r="U5" s="11" t="s">
        <v>20</v>
      </c>
      <c r="V5" s="11">
        <v>200</v>
      </c>
      <c r="W5" s="12" t="s">
        <v>16</v>
      </c>
      <c r="X5" s="13" t="s">
        <v>17</v>
      </c>
      <c r="Y5" s="37">
        <f>(V5*100000)/X3</f>
        <v>798.58171886729167</v>
      </c>
      <c r="Z5" s="12" t="s">
        <v>18</v>
      </c>
    </row>
    <row r="6" spans="1:217" s="14" customFormat="1" ht="26.25" customHeight="1" thickBot="1">
      <c r="A6" s="15" t="s">
        <v>21</v>
      </c>
      <c r="B6" s="31"/>
      <c r="C6" s="38" t="s">
        <v>22</v>
      </c>
      <c r="D6" s="39"/>
      <c r="E6" s="40" t="s">
        <v>23</v>
      </c>
      <c r="F6" s="33"/>
      <c r="G6" s="34"/>
      <c r="H6" s="35"/>
      <c r="I6" s="35"/>
      <c r="J6" s="27"/>
      <c r="K6" s="41"/>
      <c r="L6" s="36"/>
      <c r="M6" s="25"/>
      <c r="N6" s="24"/>
      <c r="O6" s="11" t="s">
        <v>24</v>
      </c>
      <c r="P6" s="42">
        <f>P3/S4</f>
        <v>28066.999999999996</v>
      </c>
      <c r="Q6" s="12" t="s">
        <v>25</v>
      </c>
      <c r="R6" s="13"/>
      <c r="S6" s="13">
        <f>2.4*12</f>
        <v>28.799999999999997</v>
      </c>
      <c r="T6" s="13"/>
      <c r="U6" s="11" t="s">
        <v>24</v>
      </c>
      <c r="V6" s="42">
        <f>V3/Y4</f>
        <v>64864.996000000006</v>
      </c>
      <c r="W6" s="12" t="s">
        <v>25</v>
      </c>
      <c r="X6" s="13"/>
      <c r="Y6" s="13"/>
      <c r="Z6" s="13"/>
    </row>
    <row r="7" spans="1:217" s="14" customFormat="1" ht="26.25" customHeight="1" thickBot="1">
      <c r="A7" s="43" t="s">
        <v>26</v>
      </c>
      <c r="B7" s="44"/>
      <c r="C7" s="38" t="s">
        <v>27</v>
      </c>
      <c r="D7" s="45" t="s">
        <v>28</v>
      </c>
      <c r="E7" s="40"/>
      <c r="F7" s="46"/>
      <c r="G7" s="34" t="s">
        <v>28</v>
      </c>
      <c r="H7" s="35"/>
      <c r="I7" s="35"/>
      <c r="J7" s="27"/>
      <c r="K7" s="47"/>
      <c r="L7" s="36"/>
      <c r="M7" s="25"/>
      <c r="N7" s="24"/>
      <c r="O7" s="11" t="s">
        <v>7</v>
      </c>
      <c r="P7" s="11">
        <v>220</v>
      </c>
      <c r="Q7" s="12" t="s">
        <v>8</v>
      </c>
      <c r="R7" s="13"/>
      <c r="S7" s="13"/>
      <c r="T7" s="13">
        <f>+P6*2.5</f>
        <v>70167.499999999985</v>
      </c>
      <c r="V7" s="48">
        <f>12*2.5</f>
        <v>30</v>
      </c>
    </row>
    <row r="8" spans="1:217" s="14" customFormat="1" ht="26.25" customHeight="1" thickBot="1">
      <c r="A8" s="49"/>
      <c r="B8" s="50"/>
      <c r="C8" s="51"/>
      <c r="D8" s="52"/>
      <c r="E8" s="40"/>
      <c r="F8" s="27"/>
      <c r="G8" s="34"/>
      <c r="H8" s="35"/>
      <c r="I8" s="35"/>
      <c r="J8" s="35"/>
      <c r="K8" s="53"/>
      <c r="L8" s="54"/>
      <c r="M8" s="25"/>
      <c r="N8" s="24"/>
      <c r="O8" s="55"/>
      <c r="P8" s="55"/>
      <c r="Q8" s="55"/>
      <c r="V8" s="48"/>
    </row>
    <row r="9" spans="1:217" s="14" customFormat="1" ht="26.25" customHeight="1" thickBot="1">
      <c r="A9" s="49"/>
      <c r="B9" s="50"/>
      <c r="C9" s="51"/>
      <c r="D9" s="52"/>
      <c r="E9" s="40"/>
      <c r="F9" s="33"/>
      <c r="G9" s="34"/>
      <c r="H9" s="35"/>
      <c r="I9" s="35"/>
      <c r="J9" s="35"/>
      <c r="K9" s="53"/>
      <c r="L9" s="54"/>
      <c r="M9" s="25"/>
      <c r="N9" s="24"/>
      <c r="O9" s="56" t="s">
        <v>29</v>
      </c>
      <c r="P9" s="57"/>
      <c r="Q9" s="58"/>
      <c r="V9" s="48"/>
    </row>
    <row r="10" spans="1:217" s="73" customFormat="1" ht="12.75" customHeight="1">
      <c r="A10" s="59" t="s">
        <v>30</v>
      </c>
      <c r="B10" s="60"/>
      <c r="C10" s="61"/>
      <c r="D10" s="62" t="s">
        <v>31</v>
      </c>
      <c r="E10" s="62" t="s">
        <v>32</v>
      </c>
      <c r="F10" s="63" t="s">
        <v>33</v>
      </c>
      <c r="G10" s="64" t="s">
        <v>34</v>
      </c>
      <c r="H10" s="65" t="s">
        <v>35</v>
      </c>
      <c r="I10" s="64" t="s">
        <v>36</v>
      </c>
      <c r="J10" s="64" t="s">
        <v>37</v>
      </c>
      <c r="K10" s="66"/>
      <c r="L10" s="67" t="s">
        <v>38</v>
      </c>
      <c r="M10" s="68" t="s">
        <v>39</v>
      </c>
      <c r="N10" s="69"/>
      <c r="O10" s="70">
        <v>0</v>
      </c>
      <c r="P10" s="71" t="s">
        <v>40</v>
      </c>
      <c r="Q10" s="71" t="s">
        <v>41</v>
      </c>
      <c r="R10" s="72" t="s">
        <v>42</v>
      </c>
      <c r="S10" s="72"/>
      <c r="T10" s="72"/>
      <c r="U10" s="72"/>
      <c r="V10" s="48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</row>
    <row r="11" spans="1:217" s="73" customFormat="1" ht="12.75" customHeight="1" thickBot="1">
      <c r="A11" s="74" t="s">
        <v>43</v>
      </c>
      <c r="B11" s="75" t="s">
        <v>44</v>
      </c>
      <c r="C11" s="76" t="s">
        <v>45</v>
      </c>
      <c r="D11" s="77" t="s">
        <v>46</v>
      </c>
      <c r="E11" s="77" t="s">
        <v>47</v>
      </c>
      <c r="F11" s="78" t="s">
        <v>48</v>
      </c>
      <c r="G11" s="77" t="s">
        <v>49</v>
      </c>
      <c r="H11" s="79" t="s">
        <v>50</v>
      </c>
      <c r="I11" s="77" t="s">
        <v>49</v>
      </c>
      <c r="J11" s="77" t="s">
        <v>51</v>
      </c>
      <c r="K11" s="80" t="s">
        <v>52</v>
      </c>
      <c r="L11" s="81" t="s">
        <v>53</v>
      </c>
      <c r="M11" s="77" t="s">
        <v>35</v>
      </c>
      <c r="N11" s="82" t="s">
        <v>54</v>
      </c>
      <c r="O11" s="70" t="s">
        <v>55</v>
      </c>
      <c r="P11" s="71" t="s">
        <v>56</v>
      </c>
      <c r="Q11" s="71"/>
      <c r="R11" s="14" t="s">
        <v>57</v>
      </c>
      <c r="S11" s="14" t="s">
        <v>56</v>
      </c>
      <c r="T11" s="14" t="s">
        <v>58</v>
      </c>
      <c r="U11" s="14"/>
      <c r="V11" s="48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</row>
    <row r="12" spans="1:217" s="14" customFormat="1" ht="18.75" customHeight="1">
      <c r="A12" s="83" t="s">
        <v>59</v>
      </c>
      <c r="B12" s="84" t="s">
        <v>60</v>
      </c>
      <c r="C12" s="85" t="s">
        <v>61</v>
      </c>
      <c r="D12" s="86"/>
      <c r="E12" s="87">
        <v>0</v>
      </c>
      <c r="F12" s="88">
        <v>0</v>
      </c>
      <c r="G12" s="89">
        <v>1.2</v>
      </c>
      <c r="H12" s="90">
        <v>0.02</v>
      </c>
      <c r="I12" s="91">
        <v>1.2</v>
      </c>
      <c r="J12" s="86" t="s">
        <v>18</v>
      </c>
      <c r="K12" s="92">
        <v>0</v>
      </c>
      <c r="L12" s="93">
        <f>(K12)*I12</f>
        <v>0</v>
      </c>
      <c r="M12" s="90">
        <v>0.03</v>
      </c>
      <c r="N12" s="94">
        <f>L12*M12</f>
        <v>0</v>
      </c>
      <c r="O12" s="70">
        <f>$O$10</f>
        <v>0</v>
      </c>
      <c r="P12" s="71">
        <f>O12*I12</f>
        <v>0</v>
      </c>
      <c r="Q12" s="95">
        <f>P12*K12</f>
        <v>0</v>
      </c>
      <c r="S12" s="14">
        <f>P12</f>
        <v>0</v>
      </c>
      <c r="T12" s="96">
        <v>3.3</v>
      </c>
      <c r="U12" s="97">
        <v>0</v>
      </c>
      <c r="V12" s="98">
        <f>Q12-U12</f>
        <v>0</v>
      </c>
    </row>
    <row r="13" spans="1:217" s="14" customFormat="1" ht="15">
      <c r="A13" s="99" t="s">
        <v>62</v>
      </c>
      <c r="B13" s="100" t="s">
        <v>63</v>
      </c>
      <c r="C13" s="101" t="s">
        <v>64</v>
      </c>
      <c r="D13" s="102"/>
      <c r="E13" s="103"/>
      <c r="F13" s="104">
        <v>0</v>
      </c>
      <c r="G13" s="105">
        <v>0.04</v>
      </c>
      <c r="H13" s="106">
        <v>0.03</v>
      </c>
      <c r="I13" s="91">
        <f>G13*(1+H13)</f>
        <v>4.1200000000000001E-2</v>
      </c>
      <c r="J13" s="102" t="s">
        <v>18</v>
      </c>
      <c r="K13" s="107">
        <v>0</v>
      </c>
      <c r="L13" s="108">
        <f>(K13)*I13</f>
        <v>0</v>
      </c>
      <c r="M13" s="109">
        <v>0.03</v>
      </c>
      <c r="N13" s="110">
        <f>L13*M13</f>
        <v>0</v>
      </c>
      <c r="O13" s="70">
        <f>$O$10</f>
        <v>0</v>
      </c>
      <c r="P13" s="71">
        <f>O13*I13</f>
        <v>0</v>
      </c>
      <c r="Q13" s="95">
        <f>P13*K13</f>
        <v>0</v>
      </c>
      <c r="S13" s="14">
        <f>P13</f>
        <v>0</v>
      </c>
      <c r="T13" s="96">
        <v>3.3</v>
      </c>
      <c r="U13" s="97">
        <v>0</v>
      </c>
      <c r="V13" s="98">
        <f>Q13-U13</f>
        <v>0</v>
      </c>
    </row>
    <row r="14" spans="1:217" s="14" customFormat="1" ht="15">
      <c r="A14" s="99" t="s">
        <v>65</v>
      </c>
      <c r="B14" s="100" t="s">
        <v>66</v>
      </c>
      <c r="C14" s="101" t="s">
        <v>61</v>
      </c>
      <c r="D14" s="102"/>
      <c r="E14" s="103"/>
      <c r="F14" s="104">
        <v>0</v>
      </c>
      <c r="G14" s="105">
        <v>0.37</v>
      </c>
      <c r="H14" s="106">
        <v>0.03</v>
      </c>
      <c r="I14" s="91">
        <f>G14*(1+H14)</f>
        <v>0.38109999999999999</v>
      </c>
      <c r="J14" s="102" t="s">
        <v>18</v>
      </c>
      <c r="K14" s="107">
        <v>0</v>
      </c>
      <c r="L14" s="108">
        <f>(K14)*I14</f>
        <v>0</v>
      </c>
      <c r="M14" s="109">
        <v>0.03</v>
      </c>
      <c r="N14" s="110">
        <f>L14*M14</f>
        <v>0</v>
      </c>
      <c r="O14" s="70">
        <f>$O$10</f>
        <v>0</v>
      </c>
      <c r="P14" s="71">
        <f>O14*I14</f>
        <v>0</v>
      </c>
      <c r="Q14" s="95">
        <f>P14*K14</f>
        <v>0</v>
      </c>
      <c r="S14" s="14">
        <f>P14</f>
        <v>0</v>
      </c>
      <c r="T14" s="96">
        <v>3.3</v>
      </c>
      <c r="U14" s="97">
        <v>0</v>
      </c>
      <c r="V14" s="98">
        <f>Q14-U14</f>
        <v>0</v>
      </c>
    </row>
    <row r="15" spans="1:217" s="14" customFormat="1" ht="15" customHeight="1">
      <c r="A15" s="111"/>
      <c r="B15" s="112"/>
      <c r="C15" s="113"/>
      <c r="D15" s="114"/>
      <c r="E15" s="114"/>
      <c r="F15" s="115"/>
      <c r="G15" s="116"/>
      <c r="H15" s="117"/>
      <c r="I15" s="118"/>
      <c r="J15" s="119"/>
      <c r="K15" s="120">
        <v>0</v>
      </c>
      <c r="L15" s="121"/>
      <c r="M15" s="122"/>
      <c r="N15" s="123"/>
      <c r="O15" s="70"/>
      <c r="P15" s="71"/>
      <c r="Q15" s="95"/>
      <c r="T15" s="124"/>
      <c r="U15" s="124"/>
      <c r="V15" s="124"/>
    </row>
    <row r="16" spans="1:217" s="22" customFormat="1" ht="16.2" thickBot="1">
      <c r="A16" s="125"/>
      <c r="B16" s="126" t="s">
        <v>67</v>
      </c>
      <c r="C16" s="127"/>
      <c r="D16" s="128"/>
      <c r="E16" s="129"/>
      <c r="F16" s="129"/>
      <c r="G16" s="130"/>
      <c r="H16" s="129"/>
      <c r="I16" s="128"/>
      <c r="J16" s="129"/>
      <c r="K16" s="131"/>
      <c r="L16" s="132">
        <f>SUM(L12:L14)</f>
        <v>0</v>
      </c>
      <c r="M16" s="133"/>
      <c r="N16" s="134">
        <f>SUM(N12:N14)</f>
        <v>0</v>
      </c>
      <c r="O16" s="135"/>
      <c r="P16" s="136"/>
      <c r="Q16" s="137"/>
      <c r="T16" s="138"/>
      <c r="U16" s="138"/>
      <c r="V16" s="138"/>
    </row>
    <row r="17" spans="1:22" s="25" customFormat="1" ht="18.899999999999999" customHeight="1" thickTop="1">
      <c r="A17" s="139" t="s">
        <v>68</v>
      </c>
      <c r="B17" s="140" t="s">
        <v>44</v>
      </c>
      <c r="C17" s="141" t="s">
        <v>45</v>
      </c>
      <c r="D17" s="142"/>
      <c r="E17" s="142" t="s">
        <v>69</v>
      </c>
      <c r="F17" s="142"/>
      <c r="G17" s="143" t="s">
        <v>70</v>
      </c>
      <c r="H17" s="142"/>
      <c r="I17" s="142" t="s">
        <v>71</v>
      </c>
      <c r="J17" s="142" t="s">
        <v>51</v>
      </c>
      <c r="K17" s="144" t="s">
        <v>72</v>
      </c>
      <c r="L17" s="145" t="s">
        <v>53</v>
      </c>
      <c r="M17" s="142" t="s">
        <v>35</v>
      </c>
      <c r="N17" s="146" t="s">
        <v>54</v>
      </c>
      <c r="O17" s="147"/>
      <c r="P17" s="148"/>
      <c r="Q17" s="149"/>
      <c r="T17" s="150"/>
      <c r="U17" s="150"/>
      <c r="V17" s="150"/>
    </row>
    <row r="18" spans="1:22" s="14" customFormat="1" ht="32.1" customHeight="1">
      <c r="A18" s="151"/>
      <c r="B18" s="100" t="s">
        <v>73</v>
      </c>
      <c r="C18" s="152"/>
      <c r="D18" s="153"/>
      <c r="E18" s="153"/>
      <c r="F18" s="153"/>
      <c r="G18" s="154">
        <v>1</v>
      </c>
      <c r="H18" s="155">
        <v>0.03</v>
      </c>
      <c r="I18" s="91">
        <f t="shared" ref="I18:I26" si="0">G18*(1+H18)</f>
        <v>1.03</v>
      </c>
      <c r="J18" s="102" t="s">
        <v>74</v>
      </c>
      <c r="K18" s="156">
        <v>0</v>
      </c>
      <c r="L18" s="157">
        <f t="shared" ref="L18:L26" si="1">(K18)*I18</f>
        <v>0</v>
      </c>
      <c r="M18" s="109">
        <v>0.03</v>
      </c>
      <c r="N18" s="110">
        <f t="shared" ref="N18:N26" si="2">L18*M18</f>
        <v>0</v>
      </c>
      <c r="O18" s="70">
        <f t="shared" ref="O18:O26" si="3">$O$10</f>
        <v>0</v>
      </c>
      <c r="P18" s="71">
        <f t="shared" ref="P18:P26" si="4">O18*I18</f>
        <v>0</v>
      </c>
      <c r="Q18" s="95">
        <f t="shared" ref="Q18:Q26" si="5">P18*K18</f>
        <v>0</v>
      </c>
      <c r="S18" s="14">
        <f t="shared" ref="S18:S26" si="6">P18</f>
        <v>0</v>
      </c>
      <c r="T18" s="96">
        <v>3.3</v>
      </c>
      <c r="U18" s="97">
        <v>0</v>
      </c>
      <c r="V18" s="98">
        <f t="shared" ref="V18:V26" si="7">Q18-U18</f>
        <v>0</v>
      </c>
    </row>
    <row r="19" spans="1:22" s="14" customFormat="1" ht="24" customHeight="1">
      <c r="A19" s="151"/>
      <c r="B19" s="158" t="s">
        <v>75</v>
      </c>
      <c r="C19" s="152"/>
      <c r="D19" s="153"/>
      <c r="E19" s="153"/>
      <c r="F19" s="153"/>
      <c r="G19" s="154">
        <v>1</v>
      </c>
      <c r="H19" s="155">
        <v>0.03</v>
      </c>
      <c r="I19" s="91">
        <f t="shared" si="0"/>
        <v>1.03</v>
      </c>
      <c r="J19" s="102" t="s">
        <v>74</v>
      </c>
      <c r="K19" s="156">
        <v>0</v>
      </c>
      <c r="L19" s="157">
        <f t="shared" si="1"/>
        <v>0</v>
      </c>
      <c r="M19" s="109">
        <v>0.03</v>
      </c>
      <c r="N19" s="110">
        <f t="shared" si="2"/>
        <v>0</v>
      </c>
      <c r="O19" s="70">
        <f t="shared" si="3"/>
        <v>0</v>
      </c>
      <c r="P19" s="71">
        <f t="shared" si="4"/>
        <v>0</v>
      </c>
      <c r="Q19" s="95">
        <f t="shared" si="5"/>
        <v>0</v>
      </c>
      <c r="S19" s="14">
        <f t="shared" si="6"/>
        <v>0</v>
      </c>
      <c r="T19" s="124">
        <v>3.3</v>
      </c>
      <c r="U19" s="97">
        <v>0</v>
      </c>
      <c r="V19" s="98">
        <f t="shared" si="7"/>
        <v>0</v>
      </c>
    </row>
    <row r="20" spans="1:22" s="14" customFormat="1" ht="24" customHeight="1">
      <c r="A20" s="151"/>
      <c r="B20" s="158" t="s">
        <v>76</v>
      </c>
      <c r="C20" s="152"/>
      <c r="D20" s="153"/>
      <c r="E20" s="153"/>
      <c r="F20" s="153"/>
      <c r="G20" s="154">
        <v>0.08</v>
      </c>
      <c r="H20" s="155">
        <v>0.03</v>
      </c>
      <c r="I20" s="91">
        <f t="shared" si="0"/>
        <v>8.2400000000000001E-2</v>
      </c>
      <c r="J20" s="102" t="s">
        <v>74</v>
      </c>
      <c r="K20" s="156">
        <v>15000</v>
      </c>
      <c r="L20" s="157">
        <v>1000</v>
      </c>
      <c r="M20" s="109">
        <v>0.03</v>
      </c>
      <c r="N20" s="110">
        <f t="shared" si="2"/>
        <v>30</v>
      </c>
      <c r="O20" s="70">
        <f t="shared" si="3"/>
        <v>0</v>
      </c>
      <c r="P20" s="71">
        <f t="shared" si="4"/>
        <v>0</v>
      </c>
      <c r="Q20" s="95">
        <f t="shared" si="5"/>
        <v>0</v>
      </c>
      <c r="S20" s="14">
        <f t="shared" si="6"/>
        <v>0</v>
      </c>
      <c r="T20" s="124">
        <v>3.3</v>
      </c>
      <c r="U20" s="97">
        <v>0</v>
      </c>
      <c r="V20" s="98">
        <f t="shared" si="7"/>
        <v>0</v>
      </c>
    </row>
    <row r="21" spans="1:22" s="14" customFormat="1" ht="24" customHeight="1">
      <c r="A21" s="151"/>
      <c r="B21" s="158" t="s">
        <v>77</v>
      </c>
      <c r="C21" s="152"/>
      <c r="D21" s="153"/>
      <c r="E21" s="153"/>
      <c r="F21" s="153"/>
      <c r="G21" s="154">
        <v>0</v>
      </c>
      <c r="H21" s="155">
        <v>0.03</v>
      </c>
      <c r="I21" s="91">
        <f t="shared" si="0"/>
        <v>0</v>
      </c>
      <c r="J21" s="102" t="s">
        <v>74</v>
      </c>
      <c r="K21" s="156">
        <v>0</v>
      </c>
      <c r="L21" s="157">
        <f t="shared" si="1"/>
        <v>0</v>
      </c>
      <c r="M21" s="109">
        <v>0.03</v>
      </c>
      <c r="N21" s="110">
        <f t="shared" si="2"/>
        <v>0</v>
      </c>
      <c r="O21" s="70">
        <f t="shared" si="3"/>
        <v>0</v>
      </c>
      <c r="P21" s="71">
        <f t="shared" si="4"/>
        <v>0</v>
      </c>
      <c r="Q21" s="95">
        <f t="shared" si="5"/>
        <v>0</v>
      </c>
      <c r="S21" s="14">
        <f t="shared" si="6"/>
        <v>0</v>
      </c>
      <c r="T21" s="124">
        <v>3.3</v>
      </c>
      <c r="U21" s="97">
        <v>0</v>
      </c>
      <c r="V21" s="98">
        <f t="shared" si="7"/>
        <v>0</v>
      </c>
    </row>
    <row r="22" spans="1:22" s="14" customFormat="1" ht="24" customHeight="1">
      <c r="A22" s="151"/>
      <c r="B22" s="158" t="s">
        <v>78</v>
      </c>
      <c r="C22" s="152"/>
      <c r="D22" s="153"/>
      <c r="E22" s="153"/>
      <c r="F22" s="153"/>
      <c r="G22" s="154">
        <v>1</v>
      </c>
      <c r="H22" s="155">
        <v>0.03</v>
      </c>
      <c r="I22" s="91">
        <f t="shared" si="0"/>
        <v>1.03</v>
      </c>
      <c r="J22" s="102" t="s">
        <v>74</v>
      </c>
      <c r="K22" s="156">
        <v>0</v>
      </c>
      <c r="L22" s="157">
        <f t="shared" si="1"/>
        <v>0</v>
      </c>
      <c r="M22" s="109">
        <v>0.03</v>
      </c>
      <c r="N22" s="110">
        <f t="shared" si="2"/>
        <v>0</v>
      </c>
      <c r="O22" s="70">
        <f t="shared" si="3"/>
        <v>0</v>
      </c>
      <c r="P22" s="71">
        <f t="shared" si="4"/>
        <v>0</v>
      </c>
      <c r="Q22" s="95">
        <f t="shared" si="5"/>
        <v>0</v>
      </c>
      <c r="S22" s="14">
        <f t="shared" si="6"/>
        <v>0</v>
      </c>
      <c r="T22" s="124">
        <v>3.3</v>
      </c>
      <c r="U22" s="97">
        <v>0</v>
      </c>
      <c r="V22" s="98">
        <f t="shared" si="7"/>
        <v>0</v>
      </c>
    </row>
    <row r="23" spans="1:22" s="14" customFormat="1" ht="24" customHeight="1">
      <c r="A23" s="151"/>
      <c r="B23" s="158" t="s">
        <v>79</v>
      </c>
      <c r="C23" s="152"/>
      <c r="D23" s="153"/>
      <c r="E23" s="153"/>
      <c r="F23" s="153"/>
      <c r="G23" s="154">
        <v>1</v>
      </c>
      <c r="H23" s="155">
        <v>0.03</v>
      </c>
      <c r="I23" s="91">
        <f t="shared" si="0"/>
        <v>1.03</v>
      </c>
      <c r="J23" s="102" t="s">
        <v>74</v>
      </c>
      <c r="K23" s="156">
        <v>0</v>
      </c>
      <c r="L23" s="157">
        <f t="shared" si="1"/>
        <v>0</v>
      </c>
      <c r="M23" s="109">
        <v>0.03</v>
      </c>
      <c r="N23" s="110">
        <f t="shared" si="2"/>
        <v>0</v>
      </c>
      <c r="O23" s="70">
        <f t="shared" si="3"/>
        <v>0</v>
      </c>
      <c r="P23" s="71">
        <f t="shared" si="4"/>
        <v>0</v>
      </c>
      <c r="Q23" s="95">
        <f t="shared" si="5"/>
        <v>0</v>
      </c>
      <c r="S23" s="14">
        <f t="shared" si="6"/>
        <v>0</v>
      </c>
      <c r="T23" s="124">
        <v>3.3</v>
      </c>
      <c r="U23" s="97">
        <v>0</v>
      </c>
      <c r="V23" s="98">
        <f t="shared" si="7"/>
        <v>0</v>
      </c>
    </row>
    <row r="24" spans="1:22" s="14" customFormat="1" ht="24" customHeight="1">
      <c r="A24" s="151"/>
      <c r="B24" s="22" t="s">
        <v>80</v>
      </c>
      <c r="C24" s="152"/>
      <c r="D24" s="153"/>
      <c r="E24" s="153"/>
      <c r="F24" s="153"/>
      <c r="G24" s="154">
        <v>1</v>
      </c>
      <c r="H24" s="155">
        <v>0.03</v>
      </c>
      <c r="I24" s="91">
        <f t="shared" si="0"/>
        <v>1.03</v>
      </c>
      <c r="J24" s="102" t="s">
        <v>74</v>
      </c>
      <c r="K24" s="156">
        <v>0</v>
      </c>
      <c r="L24" s="157">
        <f t="shared" si="1"/>
        <v>0</v>
      </c>
      <c r="M24" s="109">
        <v>0.03</v>
      </c>
      <c r="N24" s="110">
        <f t="shared" si="2"/>
        <v>0</v>
      </c>
      <c r="O24" s="70">
        <f t="shared" si="3"/>
        <v>0</v>
      </c>
      <c r="P24" s="71">
        <f t="shared" si="4"/>
        <v>0</v>
      </c>
      <c r="Q24" s="95">
        <f t="shared" si="5"/>
        <v>0</v>
      </c>
      <c r="S24" s="14">
        <f t="shared" si="6"/>
        <v>0</v>
      </c>
      <c r="T24" s="124">
        <v>3.3</v>
      </c>
      <c r="U24" s="97">
        <v>0</v>
      </c>
      <c r="V24" s="98">
        <f t="shared" si="7"/>
        <v>0</v>
      </c>
    </row>
    <row r="25" spans="1:22" s="14" customFormat="1" ht="27" customHeight="1">
      <c r="A25" s="151"/>
      <c r="B25" s="158" t="s">
        <v>81</v>
      </c>
      <c r="C25" s="152"/>
      <c r="D25" s="153"/>
      <c r="E25" s="153"/>
      <c r="F25" s="153"/>
      <c r="G25" s="154">
        <v>1</v>
      </c>
      <c r="H25" s="155">
        <v>0.03</v>
      </c>
      <c r="I25" s="91">
        <f t="shared" si="0"/>
        <v>1.03</v>
      </c>
      <c r="J25" s="102" t="s">
        <v>74</v>
      </c>
      <c r="K25" s="156">
        <v>0</v>
      </c>
      <c r="L25" s="157">
        <f t="shared" si="1"/>
        <v>0</v>
      </c>
      <c r="M25" s="109">
        <v>0.03</v>
      </c>
      <c r="N25" s="110">
        <f t="shared" si="2"/>
        <v>0</v>
      </c>
      <c r="O25" s="70">
        <f t="shared" si="3"/>
        <v>0</v>
      </c>
      <c r="P25" s="71">
        <f t="shared" si="4"/>
        <v>0</v>
      </c>
      <c r="Q25" s="95">
        <f t="shared" si="5"/>
        <v>0</v>
      </c>
      <c r="S25" s="14">
        <f t="shared" si="6"/>
        <v>0</v>
      </c>
      <c r="T25" s="96">
        <v>3.3</v>
      </c>
      <c r="U25" s="124">
        <v>0</v>
      </c>
      <c r="V25" s="98">
        <f t="shared" si="7"/>
        <v>0</v>
      </c>
    </row>
    <row r="26" spans="1:22" s="14" customFormat="1" ht="27" customHeight="1">
      <c r="A26" s="159"/>
      <c r="B26" s="160" t="s">
        <v>82</v>
      </c>
      <c r="C26" s="161"/>
      <c r="D26" s="162"/>
      <c r="E26" s="162"/>
      <c r="F26" s="162"/>
      <c r="G26" s="154">
        <v>0</v>
      </c>
      <c r="H26" s="155">
        <v>0.03</v>
      </c>
      <c r="I26" s="91">
        <f t="shared" si="0"/>
        <v>0</v>
      </c>
      <c r="J26" s="102" t="s">
        <v>74</v>
      </c>
      <c r="K26" s="156"/>
      <c r="L26" s="157">
        <f t="shared" si="1"/>
        <v>0</v>
      </c>
      <c r="M26" s="109">
        <v>0.03</v>
      </c>
      <c r="N26" s="110">
        <f t="shared" si="2"/>
        <v>0</v>
      </c>
      <c r="O26" s="70">
        <f t="shared" si="3"/>
        <v>0</v>
      </c>
      <c r="P26" s="71">
        <f t="shared" si="4"/>
        <v>0</v>
      </c>
      <c r="Q26" s="95">
        <f t="shared" si="5"/>
        <v>0</v>
      </c>
      <c r="S26" s="14">
        <f t="shared" si="6"/>
        <v>0</v>
      </c>
      <c r="T26" s="96">
        <v>3.3</v>
      </c>
      <c r="U26" s="124">
        <v>0</v>
      </c>
      <c r="V26" s="98">
        <f t="shared" si="7"/>
        <v>0</v>
      </c>
    </row>
    <row r="27" spans="1:22" s="14" customFormat="1" ht="18.899999999999999" customHeight="1">
      <c r="A27" s="163"/>
      <c r="B27" s="164"/>
      <c r="C27" s="165"/>
      <c r="D27" s="114"/>
      <c r="E27" s="114"/>
      <c r="F27" s="114"/>
      <c r="G27" s="116"/>
      <c r="H27" s="117"/>
      <c r="I27" s="166"/>
      <c r="J27" s="119"/>
      <c r="K27" s="120"/>
      <c r="L27" s="121"/>
      <c r="M27" s="122"/>
      <c r="N27" s="123"/>
      <c r="O27" s="70"/>
      <c r="P27" s="71"/>
      <c r="Q27" s="95"/>
      <c r="T27" s="96"/>
      <c r="U27" s="96"/>
      <c r="V27" s="98"/>
    </row>
    <row r="28" spans="1:22" s="14" customFormat="1" ht="18.899999999999999" customHeight="1" thickBot="1">
      <c r="A28" s="167"/>
      <c r="B28" s="126" t="s">
        <v>83</v>
      </c>
      <c r="C28" s="127"/>
      <c r="D28" s="128"/>
      <c r="E28" s="129"/>
      <c r="F28" s="129"/>
      <c r="G28" s="129"/>
      <c r="H28" s="129"/>
      <c r="I28" s="128"/>
      <c r="J28" s="129"/>
      <c r="K28" s="131"/>
      <c r="L28" s="132">
        <f>SUM(L18:L26)</f>
        <v>1000</v>
      </c>
      <c r="M28" s="133"/>
      <c r="N28" s="134">
        <f>SUM(N18:N25)</f>
        <v>30</v>
      </c>
      <c r="O28" s="70"/>
      <c r="P28" s="71"/>
      <c r="Q28" s="95"/>
      <c r="T28" s="96"/>
      <c r="U28" s="96"/>
      <c r="V28" s="98"/>
    </row>
    <row r="29" spans="1:22" s="14" customFormat="1" ht="18.899999999999999" customHeight="1" thickTop="1">
      <c r="A29" s="168" t="s">
        <v>84</v>
      </c>
      <c r="B29" s="169"/>
      <c r="C29" s="170"/>
      <c r="D29" s="171"/>
      <c r="E29" s="172"/>
      <c r="F29" s="172"/>
      <c r="G29" s="172"/>
      <c r="H29" s="172"/>
      <c r="I29" s="171"/>
      <c r="J29" s="172"/>
      <c r="K29" s="173"/>
      <c r="L29" s="174"/>
      <c r="M29" s="175"/>
      <c r="N29" s="176"/>
      <c r="O29" s="70"/>
      <c r="P29" s="71"/>
      <c r="Q29" s="95"/>
      <c r="T29" s="96"/>
      <c r="U29" s="96"/>
      <c r="V29" s="98"/>
    </row>
    <row r="30" spans="1:22" s="14" customFormat="1" ht="18.899999999999999" customHeight="1">
      <c r="A30" s="151"/>
      <c r="B30" s="177" t="s">
        <v>85</v>
      </c>
      <c r="C30" s="178"/>
      <c r="D30" s="179"/>
      <c r="E30" s="179"/>
      <c r="F30" s="179"/>
      <c r="G30" s="180">
        <v>1</v>
      </c>
      <c r="H30" s="181">
        <v>0.03</v>
      </c>
      <c r="I30" s="182">
        <f>G30*(1+H30)</f>
        <v>1.03</v>
      </c>
      <c r="J30" s="183" t="s">
        <v>74</v>
      </c>
      <c r="K30" s="184">
        <v>1500</v>
      </c>
      <c r="L30" s="185">
        <f>(K30)*I30</f>
        <v>1545</v>
      </c>
      <c r="M30" s="109">
        <v>0.03</v>
      </c>
      <c r="N30" s="186">
        <f>L30*M30</f>
        <v>46.35</v>
      </c>
      <c r="O30" s="70">
        <f>$O$10</f>
        <v>0</v>
      </c>
      <c r="P30" s="71">
        <f>O30*I30</f>
        <v>0</v>
      </c>
      <c r="Q30" s="95">
        <f>P30*K30</f>
        <v>0</v>
      </c>
      <c r="S30" s="14">
        <f>P30</f>
        <v>0</v>
      </c>
      <c r="T30" s="96">
        <f>K30</f>
        <v>1500</v>
      </c>
      <c r="U30" s="96">
        <f>T30*S30</f>
        <v>0</v>
      </c>
      <c r="V30" s="98">
        <f>Q30-U30</f>
        <v>0</v>
      </c>
    </row>
    <row r="31" spans="1:22" s="14" customFormat="1" ht="18.899999999999999" customHeight="1">
      <c r="A31" s="151"/>
      <c r="B31" s="187" t="s">
        <v>86</v>
      </c>
      <c r="C31" s="188"/>
      <c r="D31" s="153"/>
      <c r="E31" s="153"/>
      <c r="F31" s="153"/>
      <c r="G31" s="154">
        <v>1</v>
      </c>
      <c r="H31" s="155">
        <v>0.03</v>
      </c>
      <c r="I31" s="91">
        <f>G31*(1+H31)</f>
        <v>1.03</v>
      </c>
      <c r="J31" s="102" t="s">
        <v>74</v>
      </c>
      <c r="K31" s="107">
        <v>450</v>
      </c>
      <c r="L31" s="108">
        <f>(K31)*I31</f>
        <v>463.5</v>
      </c>
      <c r="M31" s="106">
        <v>0.03</v>
      </c>
      <c r="N31" s="110">
        <f>L31*M31</f>
        <v>13.904999999999999</v>
      </c>
      <c r="O31" s="70">
        <f>$O$10</f>
        <v>0</v>
      </c>
      <c r="P31" s="71">
        <f>O31*I31</f>
        <v>0</v>
      </c>
      <c r="Q31" s="95">
        <f>P31*K31</f>
        <v>0</v>
      </c>
      <c r="S31" s="14">
        <f>P31</f>
        <v>0</v>
      </c>
      <c r="T31" s="96">
        <f>K31</f>
        <v>450</v>
      </c>
      <c r="U31" s="96">
        <f>T31*S31</f>
        <v>0</v>
      </c>
      <c r="V31" s="98">
        <f>Q31-U31</f>
        <v>0</v>
      </c>
    </row>
    <row r="32" spans="1:22" s="204" customFormat="1" ht="18.899999999999999" customHeight="1">
      <c r="A32" s="189"/>
      <c r="B32" s="190" t="s">
        <v>87</v>
      </c>
      <c r="C32" s="191"/>
      <c r="D32" s="192"/>
      <c r="E32" s="192"/>
      <c r="F32" s="192"/>
      <c r="G32" s="193">
        <v>1</v>
      </c>
      <c r="H32" s="194">
        <v>0.03</v>
      </c>
      <c r="I32" s="195">
        <f>G32*(1+H32)</f>
        <v>1.03</v>
      </c>
      <c r="J32" s="196" t="s">
        <v>74</v>
      </c>
      <c r="K32" s="197">
        <v>500</v>
      </c>
      <c r="L32" s="198">
        <f>(K32)*I32</f>
        <v>515</v>
      </c>
      <c r="M32" s="199">
        <v>0.03</v>
      </c>
      <c r="N32" s="200">
        <f>L32*M32</f>
        <v>15.45</v>
      </c>
      <c r="O32" s="201">
        <f>$O$10</f>
        <v>0</v>
      </c>
      <c r="P32" s="202">
        <f>O32*I32</f>
        <v>0</v>
      </c>
      <c r="Q32" s="203">
        <f>P32*K32</f>
        <v>0</v>
      </c>
      <c r="S32" s="204">
        <f>P32</f>
        <v>0</v>
      </c>
      <c r="T32" s="205">
        <f>K32</f>
        <v>500</v>
      </c>
      <c r="U32" s="205">
        <f>T32*S32</f>
        <v>0</v>
      </c>
      <c r="V32" s="205">
        <f>Q32-U32</f>
        <v>0</v>
      </c>
    </row>
    <row r="33" spans="1:22" s="14" customFormat="1" ht="18.899999999999999" customHeight="1">
      <c r="A33" s="206"/>
      <c r="B33" s="207" t="s">
        <v>88</v>
      </c>
      <c r="C33" s="208"/>
      <c r="D33" s="209"/>
      <c r="E33" s="209"/>
      <c r="F33" s="209"/>
      <c r="G33" s="210">
        <v>1</v>
      </c>
      <c r="H33" s="211">
        <v>0.03</v>
      </c>
      <c r="I33" s="91">
        <f>G33*(1+H33)</f>
        <v>1.03</v>
      </c>
      <c r="J33" s="102" t="s">
        <v>74</v>
      </c>
      <c r="K33" s="107">
        <v>500</v>
      </c>
      <c r="L33" s="108">
        <f>(K33)*I33</f>
        <v>515</v>
      </c>
      <c r="M33" s="106">
        <v>0.03</v>
      </c>
      <c r="N33" s="110">
        <f>L33*M33</f>
        <v>15.45</v>
      </c>
      <c r="O33" s="70">
        <f>$O$10</f>
        <v>0</v>
      </c>
      <c r="P33" s="71">
        <f>O33*I33</f>
        <v>0</v>
      </c>
      <c r="Q33" s="95">
        <f>P33*K33</f>
        <v>0</v>
      </c>
      <c r="S33" s="14">
        <f>P33</f>
        <v>0</v>
      </c>
      <c r="T33" s="96">
        <f>K33</f>
        <v>500</v>
      </c>
      <c r="U33" s="96">
        <f>T33*S33</f>
        <v>0</v>
      </c>
      <c r="V33" s="98">
        <f>Q33-U33</f>
        <v>0</v>
      </c>
    </row>
    <row r="34" spans="1:22" s="14" customFormat="1" ht="18.899999999999999" customHeight="1" thickBot="1">
      <c r="A34" s="212"/>
      <c r="B34" s="213"/>
      <c r="C34" s="214"/>
      <c r="D34" s="215"/>
      <c r="E34" s="216"/>
      <c r="F34" s="216"/>
      <c r="G34" s="216"/>
      <c r="H34" s="216"/>
      <c r="I34" s="215"/>
      <c r="J34" s="216"/>
      <c r="K34" s="217"/>
      <c r="L34" s="218">
        <f>SUM(L30:L33)</f>
        <v>3038.5</v>
      </c>
      <c r="M34" s="219"/>
      <c r="N34" s="220">
        <f>SUM(N30:N33)</f>
        <v>91.155000000000001</v>
      </c>
      <c r="O34" s="70"/>
      <c r="P34" s="71"/>
      <c r="Q34" s="95"/>
      <c r="T34" s="96"/>
      <c r="U34" s="96"/>
      <c r="V34" s="98"/>
    </row>
    <row r="35" spans="1:22" s="14" customFormat="1" ht="18.899999999999999" customHeight="1" thickTop="1" thickBot="1">
      <c r="A35" s="139" t="s">
        <v>89</v>
      </c>
      <c r="B35" s="221" t="s">
        <v>44</v>
      </c>
      <c r="C35" s="141" t="s">
        <v>45</v>
      </c>
      <c r="D35" s="222"/>
      <c r="E35" s="142" t="s">
        <v>69</v>
      </c>
      <c r="F35" s="142"/>
      <c r="G35" s="142"/>
      <c r="H35" s="142"/>
      <c r="I35" s="142" t="s">
        <v>71</v>
      </c>
      <c r="J35" s="142" t="s">
        <v>51</v>
      </c>
      <c r="K35" s="144" t="s">
        <v>72</v>
      </c>
      <c r="L35" s="145" t="s">
        <v>53</v>
      </c>
      <c r="M35" s="142" t="s">
        <v>35</v>
      </c>
      <c r="N35" s="146" t="s">
        <v>54</v>
      </c>
      <c r="O35" s="70"/>
      <c r="P35" s="71"/>
      <c r="Q35" s="95"/>
      <c r="T35" s="96"/>
      <c r="U35" s="96"/>
      <c r="V35" s="98"/>
    </row>
    <row r="36" spans="1:22" s="14" customFormat="1" ht="18.899999999999999" customHeight="1">
      <c r="A36" s="223"/>
      <c r="B36" s="224" t="s">
        <v>90</v>
      </c>
      <c r="C36" s="225" t="s">
        <v>91</v>
      </c>
      <c r="D36" s="179"/>
      <c r="E36" s="179"/>
      <c r="F36" s="179"/>
      <c r="G36" s="154">
        <v>1</v>
      </c>
      <c r="H36" s="155">
        <v>0.03</v>
      </c>
      <c r="I36" s="91">
        <f>G36*(1+H36)</f>
        <v>1.03</v>
      </c>
      <c r="J36" s="102" t="s">
        <v>74</v>
      </c>
      <c r="K36" s="107">
        <v>300</v>
      </c>
      <c r="L36" s="108">
        <f>(K36)*I36</f>
        <v>309</v>
      </c>
      <c r="M36" s="109">
        <v>0.03</v>
      </c>
      <c r="N36" s="110">
        <f>L36*M36</f>
        <v>9.27</v>
      </c>
      <c r="O36" s="70">
        <f>$O$10</f>
        <v>0</v>
      </c>
      <c r="P36" s="71">
        <f>O36*I36</f>
        <v>0</v>
      </c>
      <c r="Q36" s="95">
        <f>P36*K36</f>
        <v>0</v>
      </c>
      <c r="S36" s="14">
        <f>P36</f>
        <v>0</v>
      </c>
      <c r="T36" s="96">
        <f>K36</f>
        <v>300</v>
      </c>
      <c r="U36" s="97">
        <v>0</v>
      </c>
      <c r="V36" s="98">
        <f>Q36-U36</f>
        <v>0</v>
      </c>
    </row>
    <row r="37" spans="1:22" s="14" customFormat="1" ht="18.899999999999999" customHeight="1">
      <c r="A37" s="223"/>
      <c r="B37" s="226" t="s">
        <v>92</v>
      </c>
      <c r="C37" s="227"/>
      <c r="D37" s="228"/>
      <c r="E37" s="228"/>
      <c r="F37" s="228"/>
      <c r="G37" s="229">
        <v>1</v>
      </c>
      <c r="H37" s="117"/>
      <c r="I37" s="182">
        <v>1</v>
      </c>
      <c r="J37" s="102" t="s">
        <v>74</v>
      </c>
      <c r="K37" s="107">
        <v>500</v>
      </c>
      <c r="L37" s="185">
        <f>(K37)*I37</f>
        <v>500</v>
      </c>
      <c r="M37" s="109">
        <v>0.03</v>
      </c>
      <c r="N37" s="110">
        <f>L37*M37</f>
        <v>15</v>
      </c>
      <c r="O37" s="70">
        <f>$O$10</f>
        <v>0</v>
      </c>
      <c r="P37" s="71">
        <f>O37*I37</f>
        <v>0</v>
      </c>
      <c r="Q37" s="95">
        <f>P37*K37</f>
        <v>0</v>
      </c>
      <c r="S37" s="14">
        <f>P37</f>
        <v>0</v>
      </c>
      <c r="T37" s="96">
        <f>K37</f>
        <v>500</v>
      </c>
      <c r="U37" s="97">
        <v>0</v>
      </c>
      <c r="V37" s="98">
        <f>Q37-U37</f>
        <v>0</v>
      </c>
    </row>
    <row r="38" spans="1:22" s="14" customFormat="1" ht="18.899999999999999" customHeight="1">
      <c r="A38" s="223"/>
      <c r="B38" s="230"/>
      <c r="C38" s="231"/>
      <c r="D38" s="232"/>
      <c r="E38" s="232"/>
      <c r="F38" s="232"/>
      <c r="G38" s="233"/>
      <c r="H38" s="234"/>
      <c r="I38" s="235"/>
      <c r="J38" s="236"/>
      <c r="K38" s="237"/>
      <c r="L38" s="238"/>
      <c r="M38" s="239"/>
      <c r="N38" s="240"/>
      <c r="O38" s="70"/>
      <c r="P38" s="71"/>
      <c r="Q38" s="95"/>
      <c r="V38" s="48"/>
    </row>
    <row r="39" spans="1:22" s="14" customFormat="1" ht="18.899999999999999" customHeight="1" thickBot="1">
      <c r="A39" s="241" t="s">
        <v>93</v>
      </c>
      <c r="B39" s="242" t="s">
        <v>94</v>
      </c>
      <c r="C39" s="243"/>
      <c r="D39" s="244"/>
      <c r="E39" s="244"/>
      <c r="F39" s="244"/>
      <c r="G39" s="244"/>
      <c r="H39" s="244"/>
      <c r="I39" s="245"/>
      <c r="J39" s="245"/>
      <c r="K39" s="246"/>
      <c r="L39" s="247">
        <f>SUM(L36:L38)</f>
        <v>809</v>
      </c>
      <c r="M39" s="248"/>
      <c r="N39" s="249">
        <f>SUM(N36:N38)</f>
        <v>24.27</v>
      </c>
      <c r="O39" s="70"/>
      <c r="P39" s="71"/>
      <c r="Q39" s="95"/>
      <c r="V39" s="48"/>
    </row>
    <row r="40" spans="1:22" s="14" customFormat="1" ht="18.899999999999999" customHeight="1" thickBot="1">
      <c r="A40" s="250"/>
      <c r="B40" s="250"/>
      <c r="C40" s="251"/>
      <c r="D40" s="252"/>
      <c r="E40" s="252"/>
      <c r="F40" s="252"/>
      <c r="G40" s="252"/>
      <c r="H40" s="252"/>
      <c r="I40" s="252"/>
      <c r="J40" s="252"/>
      <c r="K40" s="253"/>
      <c r="L40" s="254"/>
      <c r="M40" s="252"/>
      <c r="N40" s="255"/>
      <c r="O40" s="252"/>
      <c r="Q40" s="95">
        <f>SUM(Q12:Q39)</f>
        <v>0</v>
      </c>
      <c r="R40" s="70">
        <f>$O$10</f>
        <v>0</v>
      </c>
      <c r="S40" s="256">
        <f>M49</f>
        <v>10891.947</v>
      </c>
      <c r="T40" s="14" t="s">
        <v>95</v>
      </c>
      <c r="U40" s="96">
        <f>SUM(Q12:Q39)</f>
        <v>0</v>
      </c>
      <c r="V40" s="98">
        <f>U40*0.1</f>
        <v>0</v>
      </c>
    </row>
    <row r="41" spans="1:22" s="14" customFormat="1" ht="18.899999999999999" customHeight="1" thickTop="1">
      <c r="A41" s="257" t="s">
        <v>96</v>
      </c>
      <c r="B41" s="258"/>
      <c r="C41" s="259"/>
      <c r="D41" s="260"/>
      <c r="E41" s="261"/>
      <c r="F41" s="261"/>
      <c r="G41" s="261"/>
      <c r="H41" s="262" t="s">
        <v>97</v>
      </c>
      <c r="I41" s="263"/>
      <c r="J41" s="264" t="s">
        <v>98</v>
      </c>
      <c r="K41" s="265"/>
      <c r="L41" s="266"/>
      <c r="M41" s="267">
        <f>L16</f>
        <v>0</v>
      </c>
      <c r="N41" s="268"/>
      <c r="O41" s="6" t="s">
        <v>99</v>
      </c>
      <c r="P41" s="269">
        <v>0</v>
      </c>
      <c r="Q41" s="95"/>
      <c r="T41" s="14" t="s">
        <v>100</v>
      </c>
      <c r="U41" s="270">
        <f>Q46*R40</f>
        <v>0</v>
      </c>
      <c r="V41" s="98">
        <f>U41*0.1</f>
        <v>0</v>
      </c>
    </row>
    <row r="42" spans="1:22" s="14" customFormat="1" ht="18.899999999999999" customHeight="1" thickBot="1">
      <c r="A42" s="271"/>
      <c r="B42" s="272"/>
      <c r="C42" s="273"/>
      <c r="D42" s="272"/>
      <c r="E42" s="274"/>
      <c r="F42" s="274"/>
      <c r="G42" s="274"/>
      <c r="H42" s="275"/>
      <c r="I42" s="276"/>
      <c r="J42" s="168" t="s">
        <v>83</v>
      </c>
      <c r="K42" s="277"/>
      <c r="L42" s="278"/>
      <c r="M42" s="279">
        <f>L28</f>
        <v>1000</v>
      </c>
      <c r="N42" s="280"/>
      <c r="O42" s="281"/>
      <c r="P42" s="282"/>
      <c r="Q42" s="95"/>
      <c r="T42" s="14" t="s">
        <v>101</v>
      </c>
      <c r="U42" s="96">
        <f>U41-U40</f>
        <v>0</v>
      </c>
      <c r="V42" s="98">
        <f>V41-V40</f>
        <v>0</v>
      </c>
    </row>
    <row r="43" spans="1:22" s="14" customFormat="1" ht="18.899999999999999" customHeight="1">
      <c r="A43" s="283"/>
      <c r="B43" s="272"/>
      <c r="C43" s="273"/>
      <c r="D43" s="272"/>
      <c r="E43" s="274"/>
      <c r="F43" s="274"/>
      <c r="G43" s="274"/>
      <c r="H43" s="275"/>
      <c r="I43" s="276"/>
      <c r="J43" s="168" t="s">
        <v>102</v>
      </c>
      <c r="K43" s="277"/>
      <c r="L43" s="278"/>
      <c r="M43" s="279">
        <f>N16</f>
        <v>0</v>
      </c>
      <c r="N43" s="280"/>
      <c r="O43" s="272"/>
      <c r="P43" s="272" t="s">
        <v>103</v>
      </c>
      <c r="Q43" s="95">
        <f>M41</f>
        <v>0</v>
      </c>
      <c r="T43" s="14" t="s">
        <v>27</v>
      </c>
      <c r="U43" s="96">
        <f>R40*14000</f>
        <v>0</v>
      </c>
      <c r="V43" s="48"/>
    </row>
    <row r="44" spans="1:22" s="14" customFormat="1" ht="18.899999999999999" customHeight="1">
      <c r="A44" s="283"/>
      <c r="B44" s="272"/>
      <c r="C44" s="273"/>
      <c r="D44" s="272"/>
      <c r="E44" s="274"/>
      <c r="F44" s="274"/>
      <c r="G44" s="274"/>
      <c r="H44" s="275"/>
      <c r="I44" s="276"/>
      <c r="J44" s="168" t="s">
        <v>104</v>
      </c>
      <c r="K44" s="277"/>
      <c r="L44" s="278"/>
      <c r="M44" s="279">
        <f>+N28</f>
        <v>30</v>
      </c>
      <c r="N44" s="280"/>
      <c r="O44" s="272"/>
      <c r="P44" s="272" t="s">
        <v>105</v>
      </c>
      <c r="Q44" s="95">
        <f>M42+M45</f>
        <v>1833.27</v>
      </c>
      <c r="T44" s="14" t="s">
        <v>106</v>
      </c>
      <c r="U44" s="96">
        <f>U42-U43</f>
        <v>0</v>
      </c>
      <c r="V44" s="48"/>
    </row>
    <row r="45" spans="1:22" s="14" customFormat="1" ht="18.899999999999999" customHeight="1">
      <c r="A45" s="283"/>
      <c r="B45" s="272"/>
      <c r="C45" s="273"/>
      <c r="D45" s="272"/>
      <c r="E45" s="274"/>
      <c r="F45" s="274"/>
      <c r="G45" s="274"/>
      <c r="H45" s="275"/>
      <c r="I45" s="276"/>
      <c r="J45" s="168" t="s">
        <v>89</v>
      </c>
      <c r="K45" s="277"/>
      <c r="L45" s="278"/>
      <c r="M45" s="279">
        <f>L39+N39</f>
        <v>833.27</v>
      </c>
      <c r="N45" s="280"/>
      <c r="O45" s="272"/>
      <c r="P45" s="272" t="s">
        <v>27</v>
      </c>
      <c r="Q45" s="95">
        <v>0</v>
      </c>
      <c r="R45" s="284">
        <f>Q45*0.1</f>
        <v>0</v>
      </c>
      <c r="T45" s="14" t="s">
        <v>107</v>
      </c>
      <c r="U45" s="96">
        <f>U44-(U44*0.1)</f>
        <v>0</v>
      </c>
      <c r="V45" s="48"/>
    </row>
    <row r="46" spans="1:22" s="14" customFormat="1" ht="18.899999999999999" customHeight="1">
      <c r="A46" s="283"/>
      <c r="B46" s="272"/>
      <c r="C46" s="273"/>
      <c r="D46" s="272"/>
      <c r="E46" s="274"/>
      <c r="F46" s="274"/>
      <c r="G46" s="274"/>
      <c r="H46" s="275"/>
      <c r="I46" s="276"/>
      <c r="J46" s="168" t="s">
        <v>108</v>
      </c>
      <c r="K46" s="277"/>
      <c r="L46" s="278"/>
      <c r="M46" s="279">
        <f>L34</f>
        <v>3038.5</v>
      </c>
      <c r="N46" s="280"/>
      <c r="O46" s="272"/>
      <c r="P46" s="272"/>
      <c r="Q46" s="95">
        <f>M51</f>
        <v>0</v>
      </c>
      <c r="V46" s="48"/>
    </row>
    <row r="47" spans="1:22" s="14" customFormat="1" ht="18.899999999999999" customHeight="1">
      <c r="A47" s="283"/>
      <c r="B47" s="272"/>
      <c r="C47" s="273"/>
      <c r="D47" s="272"/>
      <c r="E47" s="274"/>
      <c r="F47" s="274"/>
      <c r="G47" s="274"/>
      <c r="H47" s="275"/>
      <c r="I47" s="276"/>
      <c r="J47" s="168" t="s">
        <v>27</v>
      </c>
      <c r="K47" s="277"/>
      <c r="L47" s="278"/>
      <c r="M47" s="279">
        <v>5000</v>
      </c>
      <c r="N47" s="280"/>
      <c r="O47" s="272"/>
      <c r="P47" s="272"/>
      <c r="Q47" s="95"/>
      <c r="V47" s="48"/>
    </row>
    <row r="48" spans="1:22" s="14" customFormat="1" ht="18.899999999999999" customHeight="1">
      <c r="A48" s="272"/>
      <c r="B48" s="272"/>
      <c r="C48" s="273"/>
      <c r="D48" s="272"/>
      <c r="E48" s="274"/>
      <c r="F48" s="274"/>
      <c r="G48" s="274"/>
      <c r="H48" s="275"/>
      <c r="I48" s="276"/>
      <c r="J48" s="168" t="s">
        <v>109</v>
      </c>
      <c r="K48" s="277"/>
      <c r="L48" s="285">
        <v>0.1</v>
      </c>
      <c r="M48" s="286">
        <f>SUM(M41:M47)*L48</f>
        <v>990.17700000000013</v>
      </c>
      <c r="N48" s="280"/>
      <c r="O48" s="25"/>
      <c r="P48" s="25"/>
      <c r="Q48" s="95"/>
      <c r="U48" s="287" t="e">
        <f>U44/U41</f>
        <v>#DIV/0!</v>
      </c>
      <c r="V48" s="48"/>
    </row>
    <row r="49" spans="1:22" s="14" customFormat="1" ht="18.899999999999999" customHeight="1">
      <c r="A49" s="288"/>
      <c r="B49" s="272"/>
      <c r="C49" s="273"/>
      <c r="D49" s="272"/>
      <c r="E49" s="274"/>
      <c r="F49" s="274"/>
      <c r="G49" s="274"/>
      <c r="H49" s="275"/>
      <c r="I49" s="276"/>
      <c r="J49" s="289" t="s">
        <v>27</v>
      </c>
      <c r="K49" s="290"/>
      <c r="L49" s="291"/>
      <c r="M49" s="292">
        <f>SUM(M41:M48)</f>
        <v>10891.947</v>
      </c>
      <c r="N49" s="293"/>
      <c r="O49" s="294"/>
      <c r="P49" s="294"/>
      <c r="Q49" s="95"/>
      <c r="V49" s="48"/>
    </row>
    <row r="50" spans="1:22" s="14" customFormat="1" ht="18.899999999999999" customHeight="1" thickBot="1">
      <c r="A50" s="295"/>
      <c r="B50" s="296"/>
      <c r="C50" s="297"/>
      <c r="D50" s="296"/>
      <c r="E50" s="298"/>
      <c r="F50" s="298"/>
      <c r="G50" s="298"/>
      <c r="H50" s="299"/>
      <c r="I50" s="300"/>
      <c r="J50" s="301" t="s">
        <v>110</v>
      </c>
      <c r="K50" s="302"/>
      <c r="L50" s="303"/>
      <c r="M50" s="304">
        <f>+M49+(M49*0.11)</f>
        <v>12090.061170000001</v>
      </c>
      <c r="N50" s="305"/>
      <c r="O50" s="306"/>
      <c r="P50" s="306"/>
      <c r="Q50" s="95"/>
      <c r="V50" s="48"/>
    </row>
    <row r="51" spans="1:22" s="14" customFormat="1" ht="15.6">
      <c r="A51" s="307"/>
      <c r="B51" s="308"/>
      <c r="E51" s="309"/>
      <c r="J51" s="310" t="s">
        <v>111</v>
      </c>
      <c r="K51" s="310"/>
      <c r="L51" s="310"/>
      <c r="M51" s="311"/>
      <c r="V51" s="48"/>
    </row>
  </sheetData>
  <mergeCells count="4">
    <mergeCell ref="O9:Q9"/>
    <mergeCell ref="R10:U10"/>
    <mergeCell ref="H42:I50"/>
    <mergeCell ref="J51:L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2026-07-29T04:47:45Z</dcterms:created>
  <dcterms:modified xsi:type="dcterms:W3CDTF">2026-07-29T04:56:01Z</dcterms:modified>
</cp:coreProperties>
</file>